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ЭтаКнига" defaultThemeVersion="124226"/>
  <bookViews>
    <workbookView xWindow="120" yWindow="270" windowWidth="10065" windowHeight="8940" tabRatio="684" activeTab="9"/>
  </bookViews>
  <sheets>
    <sheet name="СС-ДТ" sheetId="15" r:id="rId1"/>
    <sheet name="СС-ОС" sheetId="16" r:id="rId2"/>
    <sheet name="СС-КО" sheetId="17" r:id="rId3"/>
    <sheet name="ИП-ДТ" sheetId="1" r:id="rId4"/>
    <sheet name="ИП-ОС" sheetId="4" r:id="rId5"/>
    <sheet name="ИП-КО" sheetId="5" r:id="rId6"/>
    <sheet name="КЗ-ДТ" sheetId="7" r:id="rId7"/>
    <sheet name="КЗ-ОС" sheetId="27" r:id="rId8"/>
    <sheet name="КЗ-КО" sheetId="28" r:id="rId9"/>
    <sheet name="КЗ-Общий" sheetId="10" r:id="rId10"/>
    <sheet name="Судейская коллегия" sheetId="18" r:id="rId11"/>
    <sheet name="Площадки" sheetId="19" state="very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3" hidden="1">'ИП-ДТ'!$A$30:$J$124</definedName>
    <definedName name="_xlnm._FilterDatabase" localSheetId="4" hidden="1">'ИП-ОС'!$A$30:$J$184</definedName>
    <definedName name="_xlnm._FilterDatabase" localSheetId="0" hidden="1">'СС-ДТ'!$A$12:$Q$104</definedName>
    <definedName name="_xlnm._FilterDatabase" localSheetId="2" hidden="1">'СС-КО'!$A$12:$J$16</definedName>
    <definedName name="_xlnm._FilterDatabase" localSheetId="1" hidden="1">'СС-ОС'!$A$12:$AD$108</definedName>
    <definedName name="_xlnm._FilterDatabase" localSheetId="10" hidden="1">'Судейская коллегия'!$A$7:$F$8</definedName>
    <definedName name="Имена" localSheetId="8">OFFSET(#REF!,0,0,COUNTA(#REF!)-COUNTBLANK(#REF!))</definedName>
    <definedName name="Имена" localSheetId="7">OFFSET(#REF!,0,0,COUNTA(#REF!)-COUNTBLANK(#REF!))</definedName>
    <definedName name="Имена" localSheetId="11">OFFSET(Площадки!$G$2,0,0,COUNTA(Площадки!$G$2:$G$53)-COUNTBLANK(Площадки!D$2:D$53))</definedName>
    <definedName name="Имена">OFFSET(#REF!,0,0,COUNTA(#REF!)-COUNTBLANK(#REF!))</definedName>
    <definedName name="_xlnm.Print_Area" localSheetId="3">'ИП-ДТ'!$A$1:$J$124</definedName>
    <definedName name="_xlnm.Print_Area" localSheetId="5">'ИП-КО'!$A$1:$J$18</definedName>
    <definedName name="_xlnm.Print_Area" localSheetId="4">'ИП-ОС'!$A$1:$J$184</definedName>
    <definedName name="_xlnm.Print_Area" localSheetId="6">'КЗ-ДТ'!$A$1:$J$21</definedName>
    <definedName name="_xlnm.Print_Area" localSheetId="8">'КЗ-КО'!$A$1:$J$21</definedName>
    <definedName name="_xlnm.Print_Area" localSheetId="9">'КЗ-Общий'!$A$1:$J$7</definedName>
    <definedName name="_xlnm.Print_Area" localSheetId="7">'КЗ-ОС'!$A$1:$J$20</definedName>
    <definedName name="_xlnm.Print_Area" localSheetId="11">Площадки!$A$1:$Q$53</definedName>
    <definedName name="_xlnm.Print_Area" localSheetId="10">'Судейская коллегия'!$A$1:$G$50</definedName>
  </definedNames>
  <calcPr calcId="145621"/>
</workbook>
</file>

<file path=xl/calcChain.xml><?xml version="1.0" encoding="utf-8"?>
<calcChain xmlns="http://schemas.openxmlformats.org/spreadsheetml/2006/main">
  <c r="G31" i="18" l="1"/>
  <c r="F31" i="18"/>
  <c r="E31" i="18"/>
  <c r="D31" i="18"/>
  <c r="C31" i="18"/>
  <c r="B31" i="18"/>
  <c r="B17" i="4"/>
  <c r="B17" i="1"/>
  <c r="G8" i="27" l="1"/>
  <c r="D21" i="10"/>
  <c r="E21" i="10"/>
  <c r="F21" i="10"/>
  <c r="G21" i="10"/>
  <c r="H21" i="10"/>
  <c r="I21" i="10"/>
  <c r="D23" i="10"/>
  <c r="E23" i="10"/>
  <c r="F23" i="10"/>
  <c r="G23" i="10"/>
  <c r="H23" i="10"/>
  <c r="I23" i="10"/>
  <c r="D19" i="10"/>
  <c r="E19" i="10"/>
  <c r="F19" i="10"/>
  <c r="G19" i="10"/>
  <c r="H19" i="10"/>
  <c r="I19" i="10"/>
  <c r="D22" i="10"/>
  <c r="E22" i="10"/>
  <c r="F22" i="10"/>
  <c r="G22" i="10"/>
  <c r="H22" i="10"/>
  <c r="I22" i="10"/>
  <c r="E20" i="10"/>
  <c r="F20" i="10"/>
  <c r="G20" i="10"/>
  <c r="H20" i="10"/>
  <c r="I20" i="10"/>
  <c r="D20" i="10"/>
  <c r="J20" i="10" s="1"/>
  <c r="A2" i="28"/>
  <c r="A2" i="27"/>
  <c r="J21" i="28"/>
  <c r="J18" i="28"/>
  <c r="J20" i="28"/>
  <c r="J17" i="28"/>
  <c r="J19" i="28"/>
  <c r="I12" i="28"/>
  <c r="H12" i="28"/>
  <c r="G12" i="28"/>
  <c r="F12" i="28"/>
  <c r="E12" i="28"/>
  <c r="D12" i="28"/>
  <c r="J12" i="28" s="1"/>
  <c r="I9" i="28"/>
  <c r="H9" i="28"/>
  <c r="G9" i="28"/>
  <c r="F9" i="28"/>
  <c r="E9" i="28"/>
  <c r="D9" i="28"/>
  <c r="J9" i="28" s="1"/>
  <c r="I11" i="28"/>
  <c r="H11" i="28"/>
  <c r="G11" i="28"/>
  <c r="F11" i="28"/>
  <c r="E11" i="28"/>
  <c r="D11" i="28"/>
  <c r="J11" i="28" s="1"/>
  <c r="I8" i="28"/>
  <c r="H8" i="28"/>
  <c r="G8" i="28"/>
  <c r="F8" i="28"/>
  <c r="E8" i="28"/>
  <c r="D8" i="28"/>
  <c r="J8" i="28" s="1"/>
  <c r="I10" i="28"/>
  <c r="H10" i="28"/>
  <c r="G10" i="28"/>
  <c r="F10" i="28"/>
  <c r="E10" i="28"/>
  <c r="D10" i="28"/>
  <c r="J10" i="28" s="1"/>
  <c r="J4" i="28"/>
  <c r="A4" i="28"/>
  <c r="J20" i="27"/>
  <c r="J18" i="27"/>
  <c r="J21" i="27"/>
  <c r="J19" i="27"/>
  <c r="J17" i="27"/>
  <c r="I11" i="27"/>
  <c r="H11" i="27"/>
  <c r="G11" i="27"/>
  <c r="F11" i="27"/>
  <c r="E11" i="27"/>
  <c r="D11" i="27"/>
  <c r="J11" i="27" s="1"/>
  <c r="I9" i="27"/>
  <c r="H9" i="27"/>
  <c r="G9" i="27"/>
  <c r="F9" i="27"/>
  <c r="E9" i="27"/>
  <c r="D9" i="27"/>
  <c r="J9" i="27" s="1"/>
  <c r="I12" i="27"/>
  <c r="H12" i="27"/>
  <c r="G12" i="27"/>
  <c r="F12" i="27"/>
  <c r="E12" i="27"/>
  <c r="D12" i="27"/>
  <c r="J12" i="27" s="1"/>
  <c r="I10" i="27"/>
  <c r="H10" i="27"/>
  <c r="G10" i="27"/>
  <c r="F10" i="27"/>
  <c r="E10" i="27"/>
  <c r="D10" i="27"/>
  <c r="J10" i="27" s="1"/>
  <c r="I8" i="27"/>
  <c r="H8" i="27"/>
  <c r="F8" i="27"/>
  <c r="E8" i="27"/>
  <c r="D8" i="27"/>
  <c r="J8" i="27" s="1"/>
  <c r="J4" i="27"/>
  <c r="A4" i="27"/>
  <c r="J22" i="10"/>
  <c r="J19" i="10"/>
  <c r="J23" i="10"/>
  <c r="J21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J12" i="10" s="1"/>
  <c r="I14" i="10"/>
  <c r="H14" i="10"/>
  <c r="G14" i="10"/>
  <c r="F14" i="10"/>
  <c r="E14" i="10"/>
  <c r="D14" i="10"/>
  <c r="I11" i="10"/>
  <c r="H11" i="10"/>
  <c r="G11" i="10"/>
  <c r="F11" i="10"/>
  <c r="E11" i="10"/>
  <c r="D11" i="10"/>
  <c r="J11" i="10" s="1"/>
  <c r="I10" i="10"/>
  <c r="H10" i="10"/>
  <c r="G10" i="10"/>
  <c r="F10" i="10"/>
  <c r="E10" i="10"/>
  <c r="D10" i="10"/>
  <c r="J14" i="10" l="1"/>
  <c r="J10" i="10"/>
  <c r="J13" i="10"/>
  <c r="J26" i="5" l="1"/>
  <c r="I26" i="5"/>
  <c r="H26" i="5"/>
  <c r="G26" i="5"/>
  <c r="F26" i="5"/>
  <c r="C26" i="5"/>
  <c r="A26" i="5"/>
  <c r="J25" i="5"/>
  <c r="I25" i="5"/>
  <c r="H25" i="5"/>
  <c r="G25" i="5"/>
  <c r="F25" i="5"/>
  <c r="C25" i="5"/>
  <c r="B25" i="5"/>
  <c r="A25" i="5"/>
  <c r="J24" i="5"/>
  <c r="I24" i="5"/>
  <c r="H24" i="5"/>
  <c r="G24" i="5"/>
  <c r="F24" i="5"/>
  <c r="C24" i="5"/>
  <c r="B24" i="5"/>
  <c r="A24" i="5"/>
  <c r="J23" i="5"/>
  <c r="I23" i="5"/>
  <c r="H23" i="5"/>
  <c r="G23" i="5"/>
  <c r="F23" i="5"/>
  <c r="C23" i="5"/>
  <c r="B23" i="5"/>
  <c r="A23" i="5"/>
  <c r="I22" i="5"/>
  <c r="J184" i="4"/>
  <c r="I184" i="4"/>
  <c r="H184" i="4"/>
  <c r="G184" i="4"/>
  <c r="C184" i="4"/>
  <c r="B184" i="4"/>
  <c r="A184" i="4"/>
  <c r="J183" i="4"/>
  <c r="I183" i="4"/>
  <c r="H183" i="4"/>
  <c r="G183" i="4"/>
  <c r="C183" i="4"/>
  <c r="B183" i="4"/>
  <c r="A183" i="4"/>
  <c r="J182" i="4"/>
  <c r="I182" i="4"/>
  <c r="H182" i="4"/>
  <c r="G182" i="4"/>
  <c r="C182" i="4"/>
  <c r="B182" i="4"/>
  <c r="A182" i="4"/>
  <c r="I181" i="4"/>
  <c r="J180" i="4"/>
  <c r="I180" i="4"/>
  <c r="H180" i="4"/>
  <c r="G180" i="4"/>
  <c r="C180" i="4"/>
  <c r="B180" i="4"/>
  <c r="A180" i="4"/>
  <c r="J179" i="4"/>
  <c r="I179" i="4"/>
  <c r="H179" i="4"/>
  <c r="G179" i="4"/>
  <c r="C179" i="4"/>
  <c r="B179" i="4"/>
  <c r="A179" i="4"/>
  <c r="J178" i="4"/>
  <c r="I178" i="4"/>
  <c r="H178" i="4"/>
  <c r="G178" i="4"/>
  <c r="C178" i="4"/>
  <c r="B178" i="4"/>
  <c r="A178" i="4"/>
  <c r="J177" i="4"/>
  <c r="I177" i="4"/>
  <c r="H177" i="4"/>
  <c r="G177" i="4"/>
  <c r="C177" i="4"/>
  <c r="B177" i="4"/>
  <c r="A177" i="4"/>
  <c r="J176" i="4"/>
  <c r="I176" i="4"/>
  <c r="H176" i="4"/>
  <c r="G176" i="4"/>
  <c r="C176" i="4"/>
  <c r="B176" i="4"/>
  <c r="A176" i="4"/>
  <c r="J175" i="4"/>
  <c r="I175" i="4"/>
  <c r="H175" i="4"/>
  <c r="G175" i="4"/>
  <c r="C175" i="4"/>
  <c r="B175" i="4"/>
  <c r="A175" i="4"/>
  <c r="J174" i="4"/>
  <c r="I174" i="4"/>
  <c r="H174" i="4"/>
  <c r="G174" i="4"/>
  <c r="C174" i="4"/>
  <c r="B174" i="4"/>
  <c r="A174" i="4"/>
  <c r="I173" i="4"/>
  <c r="J172" i="4"/>
  <c r="I172" i="4"/>
  <c r="H172" i="4"/>
  <c r="G172" i="4"/>
  <c r="C172" i="4"/>
  <c r="B172" i="4"/>
  <c r="A172" i="4"/>
  <c r="J171" i="4"/>
  <c r="I171" i="4"/>
  <c r="H171" i="4"/>
  <c r="G171" i="4"/>
  <c r="C171" i="4"/>
  <c r="B171" i="4"/>
  <c r="A171" i="4"/>
  <c r="J170" i="4"/>
  <c r="I170" i="4"/>
  <c r="H170" i="4"/>
  <c r="G170" i="4"/>
  <c r="C170" i="4"/>
  <c r="B170" i="4"/>
  <c r="A170" i="4"/>
  <c r="J169" i="4"/>
  <c r="I169" i="4"/>
  <c r="H169" i="4"/>
  <c r="G169" i="4"/>
  <c r="C169" i="4"/>
  <c r="B169" i="4"/>
  <c r="A169" i="4"/>
  <c r="I168" i="4"/>
  <c r="J167" i="4"/>
  <c r="I167" i="4"/>
  <c r="H167" i="4"/>
  <c r="G167" i="4"/>
  <c r="C167" i="4"/>
  <c r="B167" i="4"/>
  <c r="A167" i="4"/>
  <c r="J166" i="4"/>
  <c r="I166" i="4"/>
  <c r="H166" i="4"/>
  <c r="G166" i="4"/>
  <c r="C166" i="4"/>
  <c r="B166" i="4"/>
  <c r="A166" i="4"/>
  <c r="J165" i="4"/>
  <c r="I165" i="4"/>
  <c r="H165" i="4"/>
  <c r="G165" i="4"/>
  <c r="C165" i="4"/>
  <c r="B165" i="4"/>
  <c r="A165" i="4"/>
  <c r="J164" i="4"/>
  <c r="I164" i="4"/>
  <c r="H164" i="4"/>
  <c r="G164" i="4"/>
  <c r="C164" i="4"/>
  <c r="B164" i="4"/>
  <c r="A164" i="4"/>
  <c r="J163" i="4"/>
  <c r="I163" i="4"/>
  <c r="H163" i="4"/>
  <c r="G163" i="4"/>
  <c r="C163" i="4"/>
  <c r="B163" i="4"/>
  <c r="A163" i="4"/>
  <c r="J162" i="4"/>
  <c r="I162" i="4"/>
  <c r="H162" i="4"/>
  <c r="G162" i="4"/>
  <c r="C162" i="4"/>
  <c r="B162" i="4"/>
  <c r="A162" i="4"/>
  <c r="J161" i="4"/>
  <c r="I161" i="4"/>
  <c r="H161" i="4"/>
  <c r="G161" i="4"/>
  <c r="C161" i="4"/>
  <c r="B161" i="4"/>
  <c r="A161" i="4"/>
  <c r="I160" i="4"/>
  <c r="B15" i="4" s="1"/>
  <c r="J159" i="4"/>
  <c r="I159" i="4"/>
  <c r="H159" i="4"/>
  <c r="G159" i="4"/>
  <c r="C159" i="4"/>
  <c r="B159" i="4"/>
  <c r="A159" i="4"/>
  <c r="J158" i="4"/>
  <c r="I158" i="4"/>
  <c r="H158" i="4"/>
  <c r="G158" i="4"/>
  <c r="C158" i="4"/>
  <c r="B158" i="4"/>
  <c r="A158" i="4"/>
  <c r="J157" i="4"/>
  <c r="I157" i="4"/>
  <c r="H157" i="4"/>
  <c r="G157" i="4"/>
  <c r="C157" i="4"/>
  <c r="B157" i="4"/>
  <c r="A157" i="4"/>
  <c r="J156" i="4"/>
  <c r="I156" i="4"/>
  <c r="H156" i="4"/>
  <c r="G156" i="4"/>
  <c r="C156" i="4"/>
  <c r="B156" i="4"/>
  <c r="A156" i="4"/>
  <c r="J155" i="4"/>
  <c r="I155" i="4"/>
  <c r="H155" i="4"/>
  <c r="G155" i="4"/>
  <c r="C155" i="4"/>
  <c r="B155" i="4"/>
  <c r="A155" i="4"/>
  <c r="J154" i="4"/>
  <c r="I154" i="4"/>
  <c r="H154" i="4"/>
  <c r="G154" i="4"/>
  <c r="C154" i="4"/>
  <c r="B154" i="4"/>
  <c r="A154" i="4"/>
  <c r="J153" i="4"/>
  <c r="I153" i="4"/>
  <c r="H153" i="4"/>
  <c r="G153" i="4"/>
  <c r="C153" i="4"/>
  <c r="B153" i="4"/>
  <c r="A153" i="4"/>
  <c r="I152" i="4"/>
  <c r="J151" i="4"/>
  <c r="I151" i="4"/>
  <c r="H151" i="4"/>
  <c r="G151" i="4"/>
  <c r="C151" i="4"/>
  <c r="B151" i="4"/>
  <c r="A151" i="4"/>
  <c r="J150" i="4"/>
  <c r="I150" i="4"/>
  <c r="H150" i="4"/>
  <c r="G150" i="4"/>
  <c r="C150" i="4"/>
  <c r="B150" i="4"/>
  <c r="A150" i="4"/>
  <c r="J149" i="4"/>
  <c r="I149" i="4"/>
  <c r="H149" i="4"/>
  <c r="G149" i="4"/>
  <c r="C149" i="4"/>
  <c r="B149" i="4"/>
  <c r="A149" i="4"/>
  <c r="J148" i="4"/>
  <c r="I148" i="4"/>
  <c r="H148" i="4"/>
  <c r="G148" i="4"/>
  <c r="C148" i="4"/>
  <c r="B148" i="4"/>
  <c r="A148" i="4"/>
  <c r="J147" i="4"/>
  <c r="I147" i="4"/>
  <c r="H147" i="4"/>
  <c r="G147" i="4"/>
  <c r="C147" i="4"/>
  <c r="B147" i="4"/>
  <c r="A147" i="4"/>
  <c r="J146" i="4"/>
  <c r="I146" i="4"/>
  <c r="H146" i="4"/>
  <c r="G146" i="4"/>
  <c r="C146" i="4"/>
  <c r="B146" i="4"/>
  <c r="A146" i="4"/>
  <c r="J145" i="4"/>
  <c r="I145" i="4"/>
  <c r="H145" i="4"/>
  <c r="G145" i="4"/>
  <c r="C145" i="4"/>
  <c r="B145" i="4"/>
  <c r="A145" i="4"/>
  <c r="I144" i="4"/>
  <c r="J143" i="4"/>
  <c r="I143" i="4"/>
  <c r="H143" i="4"/>
  <c r="G143" i="4"/>
  <c r="C143" i="4"/>
  <c r="B143" i="4"/>
  <c r="A143" i="4"/>
  <c r="J142" i="4"/>
  <c r="I142" i="4"/>
  <c r="H142" i="4"/>
  <c r="G142" i="4"/>
  <c r="C142" i="4"/>
  <c r="B142" i="4"/>
  <c r="A142" i="4"/>
  <c r="J141" i="4"/>
  <c r="I141" i="4"/>
  <c r="H141" i="4"/>
  <c r="G141" i="4"/>
  <c r="C141" i="4"/>
  <c r="B141" i="4"/>
  <c r="A141" i="4"/>
  <c r="J140" i="4"/>
  <c r="I140" i="4"/>
  <c r="H140" i="4"/>
  <c r="G140" i="4"/>
  <c r="C140" i="4"/>
  <c r="B140" i="4"/>
  <c r="A140" i="4"/>
  <c r="J139" i="4"/>
  <c r="I139" i="4"/>
  <c r="H139" i="4"/>
  <c r="G139" i="4"/>
  <c r="C139" i="4"/>
  <c r="B139" i="4"/>
  <c r="A139" i="4"/>
  <c r="J138" i="4"/>
  <c r="I138" i="4"/>
  <c r="H138" i="4"/>
  <c r="G138" i="4"/>
  <c r="C138" i="4"/>
  <c r="B138" i="4"/>
  <c r="A138" i="4"/>
  <c r="J137" i="4"/>
  <c r="I137" i="4"/>
  <c r="H137" i="4"/>
  <c r="G137" i="4"/>
  <c r="C137" i="4"/>
  <c r="B137" i="4"/>
  <c r="A137" i="4"/>
  <c r="J136" i="4"/>
  <c r="I136" i="4"/>
  <c r="H136" i="4"/>
  <c r="G136" i="4"/>
  <c r="C136" i="4"/>
  <c r="B136" i="4"/>
  <c r="A136" i="4"/>
  <c r="J135" i="4"/>
  <c r="I135" i="4"/>
  <c r="H135" i="4"/>
  <c r="G135" i="4"/>
  <c r="C135" i="4"/>
  <c r="B135" i="4"/>
  <c r="A135" i="4"/>
  <c r="J134" i="4"/>
  <c r="I134" i="4"/>
  <c r="H134" i="4"/>
  <c r="G134" i="4"/>
  <c r="C134" i="4"/>
  <c r="B134" i="4"/>
  <c r="A134" i="4"/>
  <c r="I133" i="4"/>
  <c r="J131" i="4"/>
  <c r="I131" i="4"/>
  <c r="H131" i="4"/>
  <c r="G131" i="4"/>
  <c r="C131" i="4"/>
  <c r="J132" i="4"/>
  <c r="I132" i="4"/>
  <c r="I13" i="4" s="1"/>
  <c r="H132" i="4"/>
  <c r="G132" i="4"/>
  <c r="C132" i="4"/>
  <c r="B132" i="4"/>
  <c r="A132" i="4"/>
  <c r="B131" i="4"/>
  <c r="A131" i="4"/>
  <c r="J130" i="4"/>
  <c r="I130" i="4"/>
  <c r="H130" i="4"/>
  <c r="G130" i="4"/>
  <c r="C130" i="4"/>
  <c r="B130" i="4"/>
  <c r="A130" i="4"/>
  <c r="J129" i="4"/>
  <c r="I129" i="4"/>
  <c r="H129" i="4"/>
  <c r="G129" i="4"/>
  <c r="C129" i="4"/>
  <c r="B129" i="4"/>
  <c r="A129" i="4"/>
  <c r="J128" i="4"/>
  <c r="I128" i="4"/>
  <c r="H128" i="4"/>
  <c r="G128" i="4"/>
  <c r="C128" i="4"/>
  <c r="B128" i="4"/>
  <c r="A128" i="4"/>
  <c r="J127" i="4"/>
  <c r="I127" i="4"/>
  <c r="H127" i="4"/>
  <c r="G127" i="4"/>
  <c r="C127" i="4"/>
  <c r="B127" i="4"/>
  <c r="A127" i="4"/>
  <c r="J126" i="4"/>
  <c r="I126" i="4"/>
  <c r="H126" i="4"/>
  <c r="G126" i="4"/>
  <c r="C126" i="4"/>
  <c r="B126" i="4"/>
  <c r="A126" i="4"/>
  <c r="J125" i="4"/>
  <c r="I125" i="4"/>
  <c r="H125" i="4"/>
  <c r="G125" i="4"/>
  <c r="C125" i="4"/>
  <c r="B125" i="4"/>
  <c r="A125" i="4"/>
  <c r="J124" i="4"/>
  <c r="I124" i="4"/>
  <c r="H124" i="4"/>
  <c r="G124" i="4"/>
  <c r="C124" i="4"/>
  <c r="B124" i="4"/>
  <c r="A124" i="4"/>
  <c r="J123" i="4"/>
  <c r="I123" i="4"/>
  <c r="H123" i="4"/>
  <c r="G123" i="4"/>
  <c r="C123" i="4"/>
  <c r="B123" i="4"/>
  <c r="A123" i="4"/>
  <c r="J122" i="4"/>
  <c r="I122" i="4"/>
  <c r="H122" i="4"/>
  <c r="G122" i="4"/>
  <c r="C122" i="4"/>
  <c r="B122" i="4"/>
  <c r="A122" i="4"/>
  <c r="I121" i="4"/>
  <c r="J117" i="4"/>
  <c r="I117" i="4"/>
  <c r="H117" i="4"/>
  <c r="C117" i="4"/>
  <c r="A117" i="4"/>
  <c r="J116" i="4"/>
  <c r="I116" i="4"/>
  <c r="H116" i="4"/>
  <c r="C116" i="4"/>
  <c r="A116" i="4"/>
  <c r="J115" i="4"/>
  <c r="I115" i="4"/>
  <c r="H115" i="4"/>
  <c r="G115" i="4"/>
  <c r="F115" i="4"/>
  <c r="C115" i="4"/>
  <c r="B115" i="4"/>
  <c r="A115" i="4"/>
  <c r="J114" i="4"/>
  <c r="I114" i="4"/>
  <c r="H114" i="4"/>
  <c r="C114" i="4"/>
  <c r="A114" i="4"/>
  <c r="J113" i="4"/>
  <c r="I113" i="4"/>
  <c r="H113" i="4"/>
  <c r="C113" i="4"/>
  <c r="A113" i="4"/>
  <c r="J112" i="4"/>
  <c r="I112" i="4"/>
  <c r="H112" i="4"/>
  <c r="G112" i="4"/>
  <c r="F112" i="4"/>
  <c r="C112" i="4"/>
  <c r="B112" i="4"/>
  <c r="A112" i="4"/>
  <c r="J111" i="4"/>
  <c r="I111" i="4"/>
  <c r="H111" i="4"/>
  <c r="C111" i="4"/>
  <c r="A111" i="4"/>
  <c r="J110" i="4"/>
  <c r="I110" i="4"/>
  <c r="H110" i="4"/>
  <c r="C110" i="4"/>
  <c r="A110" i="4"/>
  <c r="J109" i="4"/>
  <c r="I109" i="4"/>
  <c r="H109" i="4"/>
  <c r="G109" i="4"/>
  <c r="F109" i="4"/>
  <c r="C109" i="4"/>
  <c r="B109" i="4"/>
  <c r="A109" i="4"/>
  <c r="I108" i="4"/>
  <c r="J104" i="4"/>
  <c r="I104" i="4"/>
  <c r="H104" i="4"/>
  <c r="G104" i="4"/>
  <c r="C104" i="4"/>
  <c r="B104" i="4"/>
  <c r="A104" i="4"/>
  <c r="J103" i="4"/>
  <c r="I103" i="4"/>
  <c r="H103" i="4"/>
  <c r="A103" i="4"/>
  <c r="J102" i="4"/>
  <c r="I102" i="4"/>
  <c r="H102" i="4"/>
  <c r="G102" i="4"/>
  <c r="C102" i="4"/>
  <c r="B102" i="4"/>
  <c r="A102" i="4"/>
  <c r="J101" i="4"/>
  <c r="I101" i="4"/>
  <c r="H101" i="4"/>
  <c r="G101" i="4"/>
  <c r="C101" i="4"/>
  <c r="B101" i="4"/>
  <c r="A101" i="4"/>
  <c r="J100" i="4"/>
  <c r="I100" i="4"/>
  <c r="H100" i="4"/>
  <c r="G100" i="4"/>
  <c r="C100" i="4"/>
  <c r="B100" i="4"/>
  <c r="A100" i="4"/>
  <c r="I99" i="4"/>
  <c r="J98" i="4"/>
  <c r="I98" i="4"/>
  <c r="H98" i="4"/>
  <c r="G98" i="4"/>
  <c r="C98" i="4"/>
  <c r="B98" i="4"/>
  <c r="A98" i="4"/>
  <c r="J97" i="4"/>
  <c r="I97" i="4"/>
  <c r="H97" i="4"/>
  <c r="G97" i="4"/>
  <c r="F97" i="4"/>
  <c r="C97" i="4"/>
  <c r="A97" i="4"/>
  <c r="J96" i="4"/>
  <c r="I96" i="4"/>
  <c r="H96" i="4"/>
  <c r="G96" i="4"/>
  <c r="F96" i="4"/>
  <c r="C96" i="4"/>
  <c r="B96" i="4"/>
  <c r="A96" i="4"/>
  <c r="J95" i="4"/>
  <c r="I95" i="4"/>
  <c r="H95" i="4"/>
  <c r="G95" i="4"/>
  <c r="F95" i="4"/>
  <c r="C95" i="4"/>
  <c r="B95" i="4"/>
  <c r="A95" i="4"/>
  <c r="J94" i="4"/>
  <c r="I94" i="4"/>
  <c r="H94" i="4"/>
  <c r="G94" i="4"/>
  <c r="F94" i="4"/>
  <c r="C94" i="4"/>
  <c r="B94" i="4"/>
  <c r="A94" i="4"/>
  <c r="I93" i="4"/>
  <c r="J92" i="4"/>
  <c r="I92" i="4"/>
  <c r="H92" i="4"/>
  <c r="G92" i="4"/>
  <c r="C92" i="4"/>
  <c r="B92" i="4"/>
  <c r="A92" i="4"/>
  <c r="J91" i="4"/>
  <c r="I91" i="4"/>
  <c r="H91" i="4"/>
  <c r="G91" i="4"/>
  <c r="F91" i="4"/>
  <c r="C91" i="4"/>
  <c r="A91" i="4"/>
  <c r="J90" i="4"/>
  <c r="I90" i="4"/>
  <c r="H90" i="4"/>
  <c r="G90" i="4"/>
  <c r="F90" i="4"/>
  <c r="C90" i="4"/>
  <c r="B90" i="4"/>
  <c r="A90" i="4"/>
  <c r="J89" i="4"/>
  <c r="I89" i="4"/>
  <c r="H89" i="4"/>
  <c r="G89" i="4"/>
  <c r="F89" i="4"/>
  <c r="C89" i="4"/>
  <c r="B89" i="4"/>
  <c r="A89" i="4"/>
  <c r="J88" i="4"/>
  <c r="I88" i="4"/>
  <c r="H88" i="4"/>
  <c r="G88" i="4"/>
  <c r="F88" i="4"/>
  <c r="C88" i="4"/>
  <c r="B88" i="4"/>
  <c r="A88" i="4"/>
  <c r="I87" i="4"/>
  <c r="J86" i="4"/>
  <c r="I86" i="4"/>
  <c r="H86" i="4"/>
  <c r="G86" i="4"/>
  <c r="C86" i="4"/>
  <c r="B86" i="4"/>
  <c r="A86" i="4"/>
  <c r="J85" i="4"/>
  <c r="I85" i="4"/>
  <c r="H85" i="4"/>
  <c r="G85" i="4"/>
  <c r="C85" i="4"/>
  <c r="B85" i="4"/>
  <c r="A85" i="4"/>
  <c r="J84" i="4"/>
  <c r="I84" i="4"/>
  <c r="H84" i="4"/>
  <c r="G84" i="4"/>
  <c r="C84" i="4"/>
  <c r="B84" i="4"/>
  <c r="A84" i="4"/>
  <c r="J83" i="4"/>
  <c r="I83" i="4"/>
  <c r="H83" i="4"/>
  <c r="G83" i="4"/>
  <c r="C83" i="4"/>
  <c r="B83" i="4"/>
  <c r="A83" i="4"/>
  <c r="J82" i="4"/>
  <c r="I82" i="4"/>
  <c r="H82" i="4"/>
  <c r="G82" i="4"/>
  <c r="F82" i="4"/>
  <c r="C82" i="4"/>
  <c r="A82" i="4"/>
  <c r="J81" i="4"/>
  <c r="I81" i="4"/>
  <c r="H81" i="4"/>
  <c r="G81" i="4"/>
  <c r="F81" i="4"/>
  <c r="C81" i="4"/>
  <c r="B81" i="4"/>
  <c r="A81" i="4"/>
  <c r="J80" i="4"/>
  <c r="I80" i="4"/>
  <c r="H80" i="4"/>
  <c r="G80" i="4"/>
  <c r="F80" i="4"/>
  <c r="C80" i="4"/>
  <c r="B80" i="4"/>
  <c r="A80" i="4"/>
  <c r="J79" i="4"/>
  <c r="I79" i="4"/>
  <c r="H79" i="4"/>
  <c r="G79" i="4"/>
  <c r="F79" i="4"/>
  <c r="C79" i="4"/>
  <c r="B79" i="4"/>
  <c r="A79" i="4"/>
  <c r="I78" i="4"/>
  <c r="J77" i="4"/>
  <c r="I77" i="4"/>
  <c r="H77" i="4"/>
  <c r="G77" i="4"/>
  <c r="F77" i="4"/>
  <c r="C77" i="4"/>
  <c r="A77" i="4"/>
  <c r="J76" i="4"/>
  <c r="I76" i="4"/>
  <c r="H76" i="4"/>
  <c r="G76" i="4"/>
  <c r="F76" i="4"/>
  <c r="C76" i="4"/>
  <c r="B76" i="4"/>
  <c r="A76" i="4"/>
  <c r="J75" i="4"/>
  <c r="I75" i="4"/>
  <c r="H75" i="4"/>
  <c r="G75" i="4"/>
  <c r="F75" i="4"/>
  <c r="C75" i="4"/>
  <c r="B75" i="4"/>
  <c r="A75" i="4"/>
  <c r="J74" i="4"/>
  <c r="I74" i="4"/>
  <c r="H74" i="4"/>
  <c r="G74" i="4"/>
  <c r="F74" i="4"/>
  <c r="C74" i="4"/>
  <c r="B74" i="4"/>
  <c r="A74" i="4"/>
  <c r="I73" i="4"/>
  <c r="J72" i="4"/>
  <c r="I72" i="4"/>
  <c r="H72" i="4"/>
  <c r="G72" i="4"/>
  <c r="C72" i="4"/>
  <c r="B72" i="4"/>
  <c r="A72" i="4"/>
  <c r="J71" i="4"/>
  <c r="I71" i="4"/>
  <c r="H71" i="4"/>
  <c r="G71" i="4"/>
  <c r="C71" i="4"/>
  <c r="B71" i="4"/>
  <c r="A71" i="4"/>
  <c r="J70" i="4"/>
  <c r="I70" i="4"/>
  <c r="H70" i="4"/>
  <c r="G70" i="4"/>
  <c r="F70" i="4"/>
  <c r="C70" i="4"/>
  <c r="A70" i="4"/>
  <c r="J69" i="4"/>
  <c r="I69" i="4"/>
  <c r="H69" i="4"/>
  <c r="G69" i="4"/>
  <c r="F69" i="4"/>
  <c r="C69" i="4"/>
  <c r="B69" i="4"/>
  <c r="A69" i="4"/>
  <c r="J68" i="4"/>
  <c r="I68" i="4"/>
  <c r="H68" i="4"/>
  <c r="G68" i="4"/>
  <c r="F68" i="4"/>
  <c r="C68" i="4"/>
  <c r="B68" i="4"/>
  <c r="A68" i="4"/>
  <c r="J67" i="4"/>
  <c r="I67" i="4"/>
  <c r="H67" i="4"/>
  <c r="G67" i="4"/>
  <c r="F67" i="4"/>
  <c r="C67" i="4"/>
  <c r="B67" i="4"/>
  <c r="A67" i="4"/>
  <c r="I66" i="4"/>
  <c r="J65" i="4"/>
  <c r="I65" i="4"/>
  <c r="H65" i="4"/>
  <c r="G65" i="4"/>
  <c r="C65" i="4"/>
  <c r="B65" i="4"/>
  <c r="A65" i="4"/>
  <c r="J64" i="4"/>
  <c r="I64" i="4"/>
  <c r="H64" i="4"/>
  <c r="G64" i="4"/>
  <c r="C64" i="4"/>
  <c r="B64" i="4"/>
  <c r="A64" i="4"/>
  <c r="J63" i="4"/>
  <c r="I63" i="4"/>
  <c r="H63" i="4"/>
  <c r="G63" i="4"/>
  <c r="F63" i="4"/>
  <c r="C63" i="4"/>
  <c r="A63" i="4"/>
  <c r="J62" i="4"/>
  <c r="I62" i="4"/>
  <c r="H62" i="4"/>
  <c r="G62" i="4"/>
  <c r="F62" i="4"/>
  <c r="C62" i="4"/>
  <c r="B62" i="4"/>
  <c r="A62" i="4"/>
  <c r="J61" i="4"/>
  <c r="I61" i="4"/>
  <c r="H61" i="4"/>
  <c r="G61" i="4"/>
  <c r="F61" i="4"/>
  <c r="C61" i="4"/>
  <c r="B61" i="4"/>
  <c r="A61" i="4"/>
  <c r="J60" i="4"/>
  <c r="I60" i="4"/>
  <c r="H60" i="4"/>
  <c r="G60" i="4"/>
  <c r="F60" i="4"/>
  <c r="C60" i="4"/>
  <c r="B60" i="4"/>
  <c r="A60" i="4"/>
  <c r="I59" i="4"/>
  <c r="J57" i="4"/>
  <c r="I57" i="4"/>
  <c r="H57" i="4"/>
  <c r="G57" i="4"/>
  <c r="C57" i="4"/>
  <c r="J58" i="4"/>
  <c r="I58" i="4"/>
  <c r="H58" i="4"/>
  <c r="G58" i="4"/>
  <c r="C58" i="4"/>
  <c r="B58" i="4"/>
  <c r="A58" i="4"/>
  <c r="B57" i="4"/>
  <c r="A57" i="4"/>
  <c r="J56" i="4"/>
  <c r="I56" i="4"/>
  <c r="H56" i="4"/>
  <c r="G56" i="4"/>
  <c r="C56" i="4"/>
  <c r="B56" i="4"/>
  <c r="A56" i="4"/>
  <c r="J55" i="4"/>
  <c r="I55" i="4"/>
  <c r="H55" i="4"/>
  <c r="G55" i="4"/>
  <c r="C55" i="4"/>
  <c r="B55" i="4"/>
  <c r="A55" i="4"/>
  <c r="J54" i="4"/>
  <c r="I54" i="4"/>
  <c r="H54" i="4"/>
  <c r="G54" i="4"/>
  <c r="C54" i="4"/>
  <c r="B54" i="4"/>
  <c r="A54" i="4"/>
  <c r="J53" i="4"/>
  <c r="I53" i="4"/>
  <c r="H53" i="4"/>
  <c r="G53" i="4"/>
  <c r="C53" i="4"/>
  <c r="B53" i="4"/>
  <c r="A53" i="4"/>
  <c r="J52" i="4"/>
  <c r="I52" i="4"/>
  <c r="H52" i="4"/>
  <c r="G52" i="4"/>
  <c r="C52" i="4"/>
  <c r="B52" i="4"/>
  <c r="A52" i="4"/>
  <c r="J51" i="4"/>
  <c r="I51" i="4"/>
  <c r="H51" i="4"/>
  <c r="G51" i="4"/>
  <c r="C51" i="4"/>
  <c r="B51" i="4"/>
  <c r="A51" i="4"/>
  <c r="J50" i="4"/>
  <c r="I50" i="4"/>
  <c r="H50" i="4"/>
  <c r="G50" i="4"/>
  <c r="C50" i="4"/>
  <c r="B50" i="4"/>
  <c r="A50" i="4"/>
  <c r="J49" i="4"/>
  <c r="I49" i="4"/>
  <c r="H49" i="4"/>
  <c r="G49" i="4"/>
  <c r="F49" i="4"/>
  <c r="C49" i="4"/>
  <c r="A49" i="4"/>
  <c r="J48" i="4"/>
  <c r="I48" i="4"/>
  <c r="H48" i="4"/>
  <c r="G48" i="4"/>
  <c r="F48" i="4"/>
  <c r="C48" i="4"/>
  <c r="B48" i="4"/>
  <c r="A48" i="4"/>
  <c r="J47" i="4"/>
  <c r="I47" i="4"/>
  <c r="H47" i="4"/>
  <c r="G47" i="4"/>
  <c r="F47" i="4"/>
  <c r="C47" i="4"/>
  <c r="B47" i="4"/>
  <c r="A47" i="4"/>
  <c r="J46" i="4"/>
  <c r="I46" i="4"/>
  <c r="H46" i="4"/>
  <c r="G46" i="4"/>
  <c r="F46" i="4"/>
  <c r="C46" i="4"/>
  <c r="B46" i="4"/>
  <c r="A46" i="4"/>
  <c r="I45" i="4"/>
  <c r="J43" i="4"/>
  <c r="I43" i="4"/>
  <c r="H43" i="4"/>
  <c r="G43" i="4"/>
  <c r="C43" i="4"/>
  <c r="J44" i="4"/>
  <c r="I44" i="4"/>
  <c r="H44" i="4"/>
  <c r="G44" i="4"/>
  <c r="C44" i="4"/>
  <c r="B44" i="4"/>
  <c r="A44" i="4"/>
  <c r="B43" i="4"/>
  <c r="A43" i="4"/>
  <c r="J42" i="4"/>
  <c r="I42" i="4"/>
  <c r="H42" i="4"/>
  <c r="G42" i="4"/>
  <c r="C42" i="4"/>
  <c r="B42" i="4"/>
  <c r="A42" i="4"/>
  <c r="J41" i="4"/>
  <c r="I41" i="4"/>
  <c r="H41" i="4"/>
  <c r="G41" i="4"/>
  <c r="C41" i="4"/>
  <c r="B41" i="4"/>
  <c r="A41" i="4"/>
  <c r="J40" i="4"/>
  <c r="I40" i="4"/>
  <c r="H40" i="4"/>
  <c r="G40" i="4"/>
  <c r="C40" i="4"/>
  <c r="B40" i="4"/>
  <c r="A40" i="4"/>
  <c r="J39" i="4"/>
  <c r="I39" i="4"/>
  <c r="H39" i="4"/>
  <c r="G39" i="4"/>
  <c r="C39" i="4"/>
  <c r="B39" i="4"/>
  <c r="A39" i="4"/>
  <c r="J38" i="4"/>
  <c r="I38" i="4"/>
  <c r="H38" i="4"/>
  <c r="G38" i="4"/>
  <c r="C38" i="4"/>
  <c r="B38" i="4"/>
  <c r="A38" i="4"/>
  <c r="J37" i="4"/>
  <c r="I37" i="4"/>
  <c r="H37" i="4"/>
  <c r="G37" i="4"/>
  <c r="C37" i="4"/>
  <c r="B37" i="4"/>
  <c r="A37" i="4"/>
  <c r="J36" i="4"/>
  <c r="I36" i="4"/>
  <c r="H36" i="4"/>
  <c r="G36" i="4"/>
  <c r="C36" i="4"/>
  <c r="B36" i="4"/>
  <c r="A36" i="4"/>
  <c r="J35" i="4"/>
  <c r="I35" i="4"/>
  <c r="H35" i="4"/>
  <c r="G35" i="4"/>
  <c r="F35" i="4"/>
  <c r="C35" i="4"/>
  <c r="A35" i="4"/>
  <c r="J34" i="4"/>
  <c r="I34" i="4"/>
  <c r="H34" i="4"/>
  <c r="G34" i="4"/>
  <c r="F34" i="4"/>
  <c r="C34" i="4"/>
  <c r="B34" i="4"/>
  <c r="A34" i="4"/>
  <c r="J33" i="4"/>
  <c r="I33" i="4"/>
  <c r="H33" i="4"/>
  <c r="G33" i="4"/>
  <c r="F33" i="4"/>
  <c r="C33" i="4"/>
  <c r="B33" i="4"/>
  <c r="A33" i="4"/>
  <c r="J32" i="4"/>
  <c r="I32" i="4"/>
  <c r="H32" i="4"/>
  <c r="G32" i="4"/>
  <c r="F32" i="4"/>
  <c r="C32" i="4"/>
  <c r="B32" i="4"/>
  <c r="A32" i="4"/>
  <c r="B11" i="4" l="1"/>
  <c r="B14" i="4"/>
  <c r="I6" i="4"/>
  <c r="I8" i="4"/>
  <c r="I10" i="4"/>
  <c r="I12" i="4"/>
  <c r="I14" i="4"/>
  <c r="I7" i="4"/>
  <c r="I9" i="4"/>
  <c r="I11" i="4"/>
  <c r="I31" i="4" l="1"/>
  <c r="B10" i="4" s="1"/>
  <c r="A115" i="1"/>
  <c r="B115" i="1"/>
  <c r="C115" i="1"/>
  <c r="D115" i="1"/>
  <c r="G115" i="1"/>
  <c r="H115" i="1"/>
  <c r="I115" i="1"/>
  <c r="J115" i="1"/>
  <c r="A53" i="1"/>
  <c r="B53" i="1"/>
  <c r="C53" i="1"/>
  <c r="D53" i="1"/>
  <c r="G53" i="1"/>
  <c r="H53" i="1"/>
  <c r="I53" i="1"/>
  <c r="J53" i="1"/>
  <c r="J124" i="1" l="1"/>
  <c r="I124" i="1"/>
  <c r="H124" i="1"/>
  <c r="G124" i="1"/>
  <c r="C124" i="1"/>
  <c r="B124" i="1"/>
  <c r="A124" i="1"/>
  <c r="J123" i="1"/>
  <c r="I123" i="1"/>
  <c r="H123" i="1"/>
  <c r="G123" i="1"/>
  <c r="C123" i="1"/>
  <c r="B123" i="1"/>
  <c r="A123" i="1"/>
  <c r="J122" i="1"/>
  <c r="I122" i="1"/>
  <c r="H122" i="1"/>
  <c r="G122" i="1"/>
  <c r="C122" i="1"/>
  <c r="B122" i="1"/>
  <c r="A122" i="1"/>
  <c r="J121" i="1"/>
  <c r="I121" i="1"/>
  <c r="H121" i="1"/>
  <c r="G121" i="1"/>
  <c r="C121" i="1"/>
  <c r="B121" i="1"/>
  <c r="A121" i="1"/>
  <c r="J120" i="1"/>
  <c r="I120" i="1"/>
  <c r="H120" i="1"/>
  <c r="G120" i="1"/>
  <c r="C120" i="1"/>
  <c r="B120" i="1"/>
  <c r="A120" i="1"/>
  <c r="J119" i="1"/>
  <c r="I119" i="1"/>
  <c r="H119" i="1"/>
  <c r="G119" i="1"/>
  <c r="C119" i="1"/>
  <c r="B119" i="1"/>
  <c r="A119" i="1"/>
  <c r="J118" i="1"/>
  <c r="I118" i="1"/>
  <c r="H118" i="1"/>
  <c r="G118" i="1"/>
  <c r="C118" i="1"/>
  <c r="B118" i="1"/>
  <c r="A118" i="1"/>
  <c r="J117" i="1"/>
  <c r="I117" i="1"/>
  <c r="H117" i="1"/>
  <c r="G117" i="1"/>
  <c r="C117" i="1"/>
  <c r="B117" i="1"/>
  <c r="A117" i="1"/>
  <c r="I116" i="1"/>
  <c r="J114" i="1"/>
  <c r="I114" i="1"/>
  <c r="H114" i="1"/>
  <c r="G114" i="1"/>
  <c r="C114" i="1"/>
  <c r="B114" i="1"/>
  <c r="A114" i="1"/>
  <c r="J113" i="1"/>
  <c r="I113" i="1"/>
  <c r="H113" i="1"/>
  <c r="G113" i="1"/>
  <c r="C113" i="1"/>
  <c r="B113" i="1"/>
  <c r="A113" i="1"/>
  <c r="J112" i="1"/>
  <c r="I112" i="1"/>
  <c r="H112" i="1"/>
  <c r="G112" i="1"/>
  <c r="C112" i="1"/>
  <c r="B112" i="1"/>
  <c r="A112" i="1"/>
  <c r="J111" i="1"/>
  <c r="I111" i="1"/>
  <c r="H111" i="1"/>
  <c r="G111" i="1"/>
  <c r="C111" i="1"/>
  <c r="B111" i="1"/>
  <c r="A111" i="1"/>
  <c r="J110" i="1"/>
  <c r="I110" i="1"/>
  <c r="H110" i="1"/>
  <c r="G110" i="1"/>
  <c r="C110" i="1"/>
  <c r="B110" i="1"/>
  <c r="A110" i="1"/>
  <c r="J109" i="1"/>
  <c r="I109" i="1"/>
  <c r="H109" i="1"/>
  <c r="G109" i="1"/>
  <c r="C109" i="1"/>
  <c r="B109" i="1"/>
  <c r="A109" i="1"/>
  <c r="J108" i="1"/>
  <c r="I108" i="1"/>
  <c r="H108" i="1"/>
  <c r="G108" i="1"/>
  <c r="C108" i="1"/>
  <c r="B108" i="1"/>
  <c r="A108" i="1"/>
  <c r="J107" i="1"/>
  <c r="I107" i="1"/>
  <c r="H107" i="1"/>
  <c r="G107" i="1"/>
  <c r="C107" i="1"/>
  <c r="B107" i="1"/>
  <c r="A107" i="1"/>
  <c r="J106" i="1"/>
  <c r="I106" i="1"/>
  <c r="H106" i="1"/>
  <c r="G106" i="1"/>
  <c r="C106" i="1"/>
  <c r="B106" i="1"/>
  <c r="A106" i="1"/>
  <c r="J105" i="1"/>
  <c r="I105" i="1"/>
  <c r="H105" i="1"/>
  <c r="G105" i="1"/>
  <c r="C105" i="1"/>
  <c r="B105" i="1"/>
  <c r="A105" i="1"/>
  <c r="J104" i="1"/>
  <c r="I104" i="1"/>
  <c r="H104" i="1"/>
  <c r="G104" i="1"/>
  <c r="C104" i="1"/>
  <c r="B104" i="1"/>
  <c r="A104" i="1"/>
  <c r="J103" i="1"/>
  <c r="I103" i="1"/>
  <c r="H103" i="1"/>
  <c r="G103" i="1"/>
  <c r="C103" i="1"/>
  <c r="B103" i="1"/>
  <c r="A103" i="1"/>
  <c r="J102" i="1"/>
  <c r="I102" i="1"/>
  <c r="H102" i="1"/>
  <c r="G102" i="1"/>
  <c r="C102" i="1"/>
  <c r="B102" i="1"/>
  <c r="A102" i="1"/>
  <c r="J101" i="1"/>
  <c r="I101" i="1"/>
  <c r="H101" i="1"/>
  <c r="G101" i="1"/>
  <c r="C101" i="1"/>
  <c r="B101" i="1"/>
  <c r="A101" i="1"/>
  <c r="J100" i="1"/>
  <c r="I100" i="1"/>
  <c r="H100" i="1"/>
  <c r="G100" i="1"/>
  <c r="C100" i="1"/>
  <c r="B100" i="1"/>
  <c r="A100" i="1"/>
  <c r="J99" i="1"/>
  <c r="I99" i="1"/>
  <c r="H99" i="1"/>
  <c r="G99" i="1"/>
  <c r="C99" i="1"/>
  <c r="B99" i="1"/>
  <c r="A99" i="1"/>
  <c r="I98" i="1"/>
  <c r="J96" i="1"/>
  <c r="I96" i="1"/>
  <c r="H96" i="1"/>
  <c r="G96" i="1"/>
  <c r="C96" i="1"/>
  <c r="J97" i="1"/>
  <c r="I97" i="1"/>
  <c r="H97" i="1"/>
  <c r="G97" i="1"/>
  <c r="C97" i="1"/>
  <c r="B97" i="1"/>
  <c r="A97" i="1"/>
  <c r="B96" i="1"/>
  <c r="A96" i="1"/>
  <c r="J95" i="1"/>
  <c r="I95" i="1"/>
  <c r="H95" i="1"/>
  <c r="G95" i="1"/>
  <c r="C95" i="1"/>
  <c r="B95" i="1"/>
  <c r="A95" i="1"/>
  <c r="J94" i="1"/>
  <c r="I94" i="1"/>
  <c r="H94" i="1"/>
  <c r="G94" i="1"/>
  <c r="C94" i="1"/>
  <c r="B94" i="1"/>
  <c r="A94" i="1"/>
  <c r="J93" i="1"/>
  <c r="I93" i="1"/>
  <c r="H93" i="1"/>
  <c r="G93" i="1"/>
  <c r="C93" i="1"/>
  <c r="B93" i="1"/>
  <c r="A93" i="1"/>
  <c r="J92" i="1"/>
  <c r="I92" i="1"/>
  <c r="H92" i="1"/>
  <c r="G92" i="1"/>
  <c r="C92" i="1"/>
  <c r="B92" i="1"/>
  <c r="A92" i="1"/>
  <c r="J91" i="1"/>
  <c r="I91" i="1"/>
  <c r="H91" i="1"/>
  <c r="G91" i="1"/>
  <c r="C91" i="1"/>
  <c r="B91" i="1"/>
  <c r="A91" i="1"/>
  <c r="J90" i="1"/>
  <c r="I90" i="1"/>
  <c r="H90" i="1"/>
  <c r="G90" i="1"/>
  <c r="C90" i="1"/>
  <c r="B90" i="1"/>
  <c r="A90" i="1"/>
  <c r="J89" i="1"/>
  <c r="I89" i="1"/>
  <c r="H89" i="1"/>
  <c r="G89" i="1"/>
  <c r="C89" i="1"/>
  <c r="B89" i="1"/>
  <c r="A89" i="1"/>
  <c r="J88" i="1"/>
  <c r="I88" i="1"/>
  <c r="H88" i="1"/>
  <c r="G88" i="1"/>
  <c r="C88" i="1"/>
  <c r="B88" i="1"/>
  <c r="A88" i="1"/>
  <c r="J87" i="1"/>
  <c r="I87" i="1"/>
  <c r="H87" i="1"/>
  <c r="G87" i="1"/>
  <c r="C87" i="1"/>
  <c r="B87" i="1"/>
  <c r="A87" i="1"/>
  <c r="I86" i="1"/>
  <c r="J85" i="1"/>
  <c r="I85" i="1"/>
  <c r="H85" i="1"/>
  <c r="G85" i="1"/>
  <c r="C85" i="1"/>
  <c r="B85" i="1"/>
  <c r="A85" i="1"/>
  <c r="J84" i="1"/>
  <c r="I84" i="1"/>
  <c r="H84" i="1"/>
  <c r="G84" i="1"/>
  <c r="C84" i="1"/>
  <c r="B84" i="1"/>
  <c r="A84" i="1"/>
  <c r="J83" i="1"/>
  <c r="I83" i="1"/>
  <c r="H83" i="1"/>
  <c r="G83" i="1"/>
  <c r="C83" i="1"/>
  <c r="B83" i="1"/>
  <c r="A83" i="1"/>
  <c r="J82" i="1"/>
  <c r="I82" i="1"/>
  <c r="H82" i="1"/>
  <c r="G82" i="1"/>
  <c r="C82" i="1"/>
  <c r="B82" i="1"/>
  <c r="A82" i="1"/>
  <c r="J81" i="1"/>
  <c r="I81" i="1"/>
  <c r="H81" i="1"/>
  <c r="G81" i="1"/>
  <c r="C81" i="1"/>
  <c r="B81" i="1"/>
  <c r="A81" i="1"/>
  <c r="J80" i="1"/>
  <c r="I80" i="1"/>
  <c r="H80" i="1"/>
  <c r="G80" i="1"/>
  <c r="C80" i="1"/>
  <c r="B80" i="1"/>
  <c r="A80" i="1"/>
  <c r="I79" i="1"/>
  <c r="B14" i="1" s="1"/>
  <c r="J75" i="1"/>
  <c r="I75" i="1"/>
  <c r="H75" i="1"/>
  <c r="C75" i="1"/>
  <c r="A75" i="1"/>
  <c r="J74" i="1"/>
  <c r="I74" i="1"/>
  <c r="H74" i="1"/>
  <c r="C74" i="1"/>
  <c r="A74" i="1"/>
  <c r="J73" i="1"/>
  <c r="I73" i="1"/>
  <c r="H73" i="1"/>
  <c r="G73" i="1"/>
  <c r="F73" i="1"/>
  <c r="C73" i="1"/>
  <c r="B73" i="1"/>
  <c r="A73" i="1"/>
  <c r="J72" i="1"/>
  <c r="I72" i="1"/>
  <c r="H72" i="1"/>
  <c r="C72" i="1"/>
  <c r="A72" i="1"/>
  <c r="J71" i="1"/>
  <c r="I71" i="1"/>
  <c r="H71" i="1"/>
  <c r="C71" i="1"/>
  <c r="A71" i="1"/>
  <c r="J70" i="1"/>
  <c r="I70" i="1"/>
  <c r="H70" i="1"/>
  <c r="G70" i="1"/>
  <c r="F70" i="1"/>
  <c r="C70" i="1"/>
  <c r="B70" i="1"/>
  <c r="A70" i="1"/>
  <c r="J69" i="1"/>
  <c r="I69" i="1"/>
  <c r="H69" i="1"/>
  <c r="C69" i="1"/>
  <c r="A69" i="1"/>
  <c r="J68" i="1"/>
  <c r="I68" i="1"/>
  <c r="H68" i="1"/>
  <c r="C68" i="1"/>
  <c r="A68" i="1"/>
  <c r="J67" i="1"/>
  <c r="I67" i="1"/>
  <c r="H67" i="1"/>
  <c r="G67" i="1"/>
  <c r="F67" i="1"/>
  <c r="C67" i="1"/>
  <c r="B67" i="1"/>
  <c r="A67" i="1"/>
  <c r="I66" i="1"/>
  <c r="J62" i="1"/>
  <c r="I62" i="1"/>
  <c r="H62" i="1"/>
  <c r="G62" i="1"/>
  <c r="C62" i="1"/>
  <c r="B62" i="1"/>
  <c r="A62" i="1"/>
  <c r="J61" i="1"/>
  <c r="I61" i="1"/>
  <c r="H61" i="1"/>
  <c r="G61" i="1"/>
  <c r="C61" i="1"/>
  <c r="B61" i="1"/>
  <c r="A61" i="1"/>
  <c r="J60" i="1"/>
  <c r="I60" i="1"/>
  <c r="H60" i="1"/>
  <c r="G60" i="1"/>
  <c r="C60" i="1"/>
  <c r="B60" i="1"/>
  <c r="A60" i="1"/>
  <c r="J59" i="1"/>
  <c r="I59" i="1"/>
  <c r="H59" i="1"/>
  <c r="G59" i="1"/>
  <c r="C59" i="1"/>
  <c r="B59" i="1"/>
  <c r="A59" i="1"/>
  <c r="J58" i="1"/>
  <c r="I58" i="1"/>
  <c r="H58" i="1"/>
  <c r="G58" i="1"/>
  <c r="F58" i="1"/>
  <c r="C58" i="1"/>
  <c r="A58" i="1"/>
  <c r="J57" i="1"/>
  <c r="I57" i="1"/>
  <c r="H57" i="1"/>
  <c r="G57" i="1"/>
  <c r="F57" i="1"/>
  <c r="C57" i="1"/>
  <c r="B57" i="1"/>
  <c r="A57" i="1"/>
  <c r="J56" i="1"/>
  <c r="I56" i="1"/>
  <c r="H56" i="1"/>
  <c r="G56" i="1"/>
  <c r="F56" i="1"/>
  <c r="C56" i="1"/>
  <c r="B56" i="1"/>
  <c r="A56" i="1"/>
  <c r="J55" i="1"/>
  <c r="I55" i="1"/>
  <c r="H55" i="1"/>
  <c r="G55" i="1"/>
  <c r="F55" i="1"/>
  <c r="C55" i="1"/>
  <c r="B55" i="1"/>
  <c r="A55" i="1"/>
  <c r="I54" i="1"/>
  <c r="J52" i="1"/>
  <c r="I52" i="1"/>
  <c r="H52" i="1"/>
  <c r="G52" i="1"/>
  <c r="C52" i="1"/>
  <c r="B52" i="1"/>
  <c r="A52" i="1"/>
  <c r="J51" i="1"/>
  <c r="I51" i="1"/>
  <c r="H51" i="1"/>
  <c r="G51" i="1"/>
  <c r="C51" i="1"/>
  <c r="B51" i="1"/>
  <c r="A51" i="1"/>
  <c r="J50" i="1"/>
  <c r="I50" i="1"/>
  <c r="H50" i="1"/>
  <c r="G50" i="1"/>
  <c r="C50" i="1"/>
  <c r="B50" i="1"/>
  <c r="A50" i="1"/>
  <c r="J49" i="1"/>
  <c r="I49" i="1"/>
  <c r="H49" i="1"/>
  <c r="G49" i="1"/>
  <c r="C49" i="1"/>
  <c r="B49" i="1"/>
  <c r="A49" i="1"/>
  <c r="J48" i="1"/>
  <c r="I48" i="1"/>
  <c r="H48" i="1"/>
  <c r="G48" i="1"/>
  <c r="C48" i="1"/>
  <c r="B48" i="1"/>
  <c r="A48" i="1"/>
  <c r="J47" i="1"/>
  <c r="I47" i="1"/>
  <c r="H47" i="1"/>
  <c r="G47" i="1"/>
  <c r="C47" i="1"/>
  <c r="B47" i="1"/>
  <c r="A47" i="1"/>
  <c r="J46" i="1"/>
  <c r="I46" i="1"/>
  <c r="H46" i="1"/>
  <c r="G46" i="1"/>
  <c r="C46" i="1"/>
  <c r="B46" i="1"/>
  <c r="A46" i="1"/>
  <c r="J45" i="1"/>
  <c r="I45" i="1"/>
  <c r="H45" i="1"/>
  <c r="G45" i="1"/>
  <c r="C45" i="1"/>
  <c r="B45" i="1"/>
  <c r="A45" i="1"/>
  <c r="J44" i="1"/>
  <c r="I44" i="1"/>
  <c r="H44" i="1"/>
  <c r="G44" i="1"/>
  <c r="C44" i="1"/>
  <c r="B44" i="1"/>
  <c r="A44" i="1"/>
  <c r="J43" i="1"/>
  <c r="I43" i="1"/>
  <c r="H43" i="1"/>
  <c r="G43" i="1"/>
  <c r="C43" i="1"/>
  <c r="B43" i="1"/>
  <c r="A43" i="1"/>
  <c r="J42" i="1"/>
  <c r="I42" i="1"/>
  <c r="H42" i="1"/>
  <c r="G42" i="1"/>
  <c r="C42" i="1"/>
  <c r="B42" i="1"/>
  <c r="A42" i="1"/>
  <c r="J41" i="1"/>
  <c r="I41" i="1"/>
  <c r="H41" i="1"/>
  <c r="G41" i="1"/>
  <c r="C41" i="1"/>
  <c r="B41" i="1"/>
  <c r="A41" i="1"/>
  <c r="J40" i="1"/>
  <c r="I40" i="1"/>
  <c r="H40" i="1"/>
  <c r="G40" i="1"/>
  <c r="F40" i="1"/>
  <c r="C40" i="1"/>
  <c r="A40" i="1"/>
  <c r="J39" i="1"/>
  <c r="I39" i="1"/>
  <c r="H39" i="1"/>
  <c r="G39" i="1"/>
  <c r="F39" i="1"/>
  <c r="C39" i="1"/>
  <c r="B39" i="1"/>
  <c r="A39" i="1"/>
  <c r="J38" i="1"/>
  <c r="I38" i="1"/>
  <c r="H38" i="1"/>
  <c r="G38" i="1"/>
  <c r="F38" i="1"/>
  <c r="C38" i="1"/>
  <c r="B38" i="1"/>
  <c r="A38" i="1"/>
  <c r="J37" i="1"/>
  <c r="I37" i="1"/>
  <c r="H37" i="1"/>
  <c r="G37" i="1"/>
  <c r="F37" i="1"/>
  <c r="C37" i="1"/>
  <c r="B37" i="1"/>
  <c r="A37" i="1"/>
  <c r="I36" i="1"/>
  <c r="J35" i="1"/>
  <c r="I35" i="1"/>
  <c r="H35" i="1"/>
  <c r="G35" i="1"/>
  <c r="F35" i="1"/>
  <c r="C35" i="1"/>
  <c r="A35" i="1"/>
  <c r="J34" i="1"/>
  <c r="I34" i="1"/>
  <c r="H34" i="1"/>
  <c r="G34" i="1"/>
  <c r="F34" i="1"/>
  <c r="C34" i="1"/>
  <c r="B34" i="1"/>
  <c r="A34" i="1"/>
  <c r="J33" i="1"/>
  <c r="I33" i="1"/>
  <c r="H33" i="1"/>
  <c r="G33" i="1"/>
  <c r="F33" i="1"/>
  <c r="C33" i="1"/>
  <c r="B33" i="1"/>
  <c r="A33" i="1"/>
  <c r="J32" i="1"/>
  <c r="I32" i="1"/>
  <c r="H32" i="1"/>
  <c r="G32" i="1"/>
  <c r="F32" i="1"/>
  <c r="C32" i="1"/>
  <c r="B32" i="1"/>
  <c r="A32" i="1"/>
  <c r="I31" i="1"/>
  <c r="B10" i="1" s="1"/>
  <c r="I14" i="1" l="1"/>
  <c r="I12" i="1"/>
  <c r="I10" i="1"/>
  <c r="I8" i="1"/>
  <c r="I6" i="1"/>
  <c r="I13" i="1"/>
  <c r="I11" i="1"/>
  <c r="I9" i="1"/>
  <c r="I7" i="1"/>
  <c r="D184" i="4"/>
  <c r="D183" i="4"/>
  <c r="D182" i="4"/>
  <c r="D180" i="4"/>
  <c r="D179" i="4"/>
  <c r="D178" i="4"/>
  <c r="D177" i="4"/>
  <c r="D176" i="4"/>
  <c r="D175" i="4"/>
  <c r="D174" i="4"/>
  <c r="D172" i="4"/>
  <c r="D171" i="4"/>
  <c r="D170" i="4"/>
  <c r="D169" i="4"/>
  <c r="D167" i="4"/>
  <c r="D166" i="4"/>
  <c r="D165" i="4"/>
  <c r="D164" i="4"/>
  <c r="D163" i="4"/>
  <c r="D162" i="4"/>
  <c r="D161" i="4"/>
  <c r="D159" i="4"/>
  <c r="D158" i="4"/>
  <c r="D157" i="4"/>
  <c r="D156" i="4"/>
  <c r="D155" i="4"/>
  <c r="D154" i="4"/>
  <c r="D153" i="4"/>
  <c r="D131" i="4"/>
  <c r="D132" i="4"/>
  <c r="D130" i="4"/>
  <c r="D129" i="4"/>
  <c r="D128" i="4"/>
  <c r="D127" i="4"/>
  <c r="D126" i="4"/>
  <c r="D125" i="4"/>
  <c r="D124" i="4"/>
  <c r="D123" i="4"/>
  <c r="D122" i="4"/>
  <c r="D143" i="4"/>
  <c r="D142" i="4"/>
  <c r="D141" i="4"/>
  <c r="D140" i="4"/>
  <c r="D139" i="4"/>
  <c r="D138" i="4"/>
  <c r="D137" i="4"/>
  <c r="D136" i="4"/>
  <c r="D135" i="4"/>
  <c r="D134" i="4"/>
  <c r="D98" i="4"/>
  <c r="D57" i="4"/>
  <c r="D58" i="4"/>
  <c r="D56" i="4"/>
  <c r="D55" i="4"/>
  <c r="D54" i="4"/>
  <c r="D53" i="4"/>
  <c r="D52" i="4"/>
  <c r="D51" i="4"/>
  <c r="D50" i="4"/>
  <c r="D72" i="4"/>
  <c r="D71" i="4"/>
  <c r="D92" i="4"/>
  <c r="D86" i="4"/>
  <c r="D85" i="4"/>
  <c r="D84" i="4"/>
  <c r="D83" i="4"/>
  <c r="D43" i="4"/>
  <c r="D44" i="4"/>
  <c r="D42" i="4"/>
  <c r="D41" i="4"/>
  <c r="D40" i="4"/>
  <c r="D39" i="4"/>
  <c r="D38" i="4"/>
  <c r="D37" i="4"/>
  <c r="D36" i="4"/>
  <c r="D96" i="1"/>
  <c r="D97" i="1"/>
  <c r="D95" i="1"/>
  <c r="D94" i="1"/>
  <c r="D93" i="1"/>
  <c r="D92" i="1"/>
  <c r="D91" i="1"/>
  <c r="D90" i="1"/>
  <c r="D89" i="1"/>
  <c r="D88" i="1"/>
  <c r="D87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124" i="1"/>
  <c r="D123" i="1"/>
  <c r="D122" i="1"/>
  <c r="D121" i="1"/>
  <c r="D120" i="1"/>
  <c r="D119" i="1"/>
  <c r="D118" i="1"/>
  <c r="D117" i="1"/>
  <c r="D62" i="1"/>
  <c r="D61" i="1"/>
  <c r="D60" i="1"/>
  <c r="D59" i="1"/>
  <c r="G24" i="16" l="1"/>
  <c r="G27" i="16"/>
  <c r="G19" i="16"/>
  <c r="G26" i="16"/>
  <c r="G20" i="16"/>
  <c r="G18" i="16"/>
  <c r="G13" i="16"/>
  <c r="G22" i="16"/>
  <c r="G25" i="16"/>
  <c r="G15" i="16"/>
  <c r="G16" i="16"/>
  <c r="G23" i="16"/>
  <c r="G14" i="16"/>
  <c r="G21" i="16"/>
  <c r="G17" i="16"/>
  <c r="G14" i="15"/>
  <c r="G33" i="15"/>
  <c r="G27" i="15"/>
  <c r="G17" i="15"/>
  <c r="G20" i="15"/>
  <c r="G21" i="15"/>
  <c r="G15" i="15"/>
  <c r="G18" i="15"/>
  <c r="G22" i="15"/>
  <c r="G34" i="15"/>
  <c r="G25" i="15"/>
  <c r="G49" i="15"/>
  <c r="G13" i="15"/>
  <c r="G23" i="15"/>
  <c r="G28" i="15"/>
  <c r="G24" i="15"/>
  <c r="G19" i="15"/>
  <c r="G16" i="15"/>
  <c r="G37" i="15"/>
  <c r="G32" i="15"/>
  <c r="G31" i="15"/>
  <c r="G26" i="15"/>
  <c r="G30" i="15"/>
  <c r="G29" i="15"/>
  <c r="G35" i="15"/>
  <c r="G36" i="15"/>
  <c r="AC4" i="16"/>
  <c r="AC3" i="16" s="1"/>
  <c r="G84" i="16" l="1"/>
  <c r="G83" i="16"/>
  <c r="G93" i="16"/>
  <c r="G87" i="16"/>
  <c r="G66" i="15"/>
  <c r="G65" i="15"/>
  <c r="G69" i="15"/>
  <c r="G48" i="15"/>
  <c r="G59" i="16" l="1"/>
  <c r="G57" i="16"/>
  <c r="G30" i="16"/>
  <c r="G79" i="16"/>
  <c r="G85" i="16"/>
  <c r="G95" i="16"/>
  <c r="G90" i="16"/>
  <c r="G73" i="16"/>
  <c r="G63" i="16"/>
  <c r="G92" i="16"/>
  <c r="G78" i="16"/>
  <c r="G81" i="16"/>
  <c r="G58" i="16"/>
  <c r="G51" i="16"/>
  <c r="G88" i="16"/>
  <c r="G91" i="16"/>
  <c r="G29" i="16"/>
  <c r="G66" i="16"/>
  <c r="G64" i="16"/>
  <c r="G65" i="16"/>
  <c r="G56" i="16"/>
  <c r="G82" i="16"/>
  <c r="G80" i="16"/>
  <c r="G71" i="16"/>
  <c r="G61" i="16"/>
  <c r="G50" i="16"/>
  <c r="G55" i="16"/>
  <c r="G60" i="16"/>
  <c r="G52" i="16"/>
  <c r="G62" i="16"/>
  <c r="G94" i="16"/>
  <c r="G28" i="16"/>
  <c r="G76" i="16"/>
  <c r="G54" i="16"/>
  <c r="G53" i="16"/>
  <c r="G96" i="16"/>
  <c r="G89" i="16"/>
  <c r="G86" i="16"/>
  <c r="G49" i="16"/>
  <c r="G68" i="16"/>
  <c r="G77" i="16"/>
  <c r="G72" i="16"/>
  <c r="G97" i="16"/>
  <c r="G98" i="16"/>
  <c r="G69" i="16"/>
  <c r="G75" i="16"/>
  <c r="G74" i="16"/>
  <c r="G67" i="16"/>
  <c r="G70" i="16"/>
  <c r="G47" i="15"/>
  <c r="G68" i="15"/>
  <c r="G59" i="15"/>
  <c r="G58" i="15"/>
  <c r="G67" i="15"/>
  <c r="G60" i="15"/>
  <c r="G57" i="15"/>
  <c r="G63" i="15"/>
  <c r="G62" i="15"/>
  <c r="G71" i="15"/>
  <c r="G74" i="15"/>
  <c r="G39" i="15"/>
  <c r="G50" i="15"/>
  <c r="G53" i="15"/>
  <c r="G55" i="15"/>
  <c r="G56" i="15"/>
  <c r="G64" i="15"/>
  <c r="G45" i="15"/>
  <c r="G73" i="15"/>
  <c r="G38" i="15"/>
  <c r="G51" i="15"/>
  <c r="G54" i="15"/>
  <c r="G52" i="15"/>
  <c r="G46" i="15"/>
  <c r="G70" i="15"/>
  <c r="G72" i="15"/>
  <c r="G61" i="15"/>
  <c r="G43" i="16" l="1"/>
  <c r="G31" i="16"/>
  <c r="G33" i="16"/>
  <c r="G36" i="16"/>
  <c r="G38" i="16"/>
  <c r="G34" i="16"/>
  <c r="G40" i="16"/>
  <c r="G32" i="16"/>
  <c r="G48" i="16"/>
  <c r="G45" i="16"/>
  <c r="G47" i="16"/>
  <c r="G42" i="16"/>
  <c r="G44" i="16"/>
  <c r="G39" i="16"/>
  <c r="G37" i="16"/>
  <c r="G35" i="16"/>
  <c r="G46" i="16"/>
  <c r="G41" i="16"/>
  <c r="G42" i="15"/>
  <c r="G40" i="15"/>
  <c r="G44" i="15"/>
  <c r="G41" i="15"/>
  <c r="G43" i="15"/>
  <c r="D151" i="4" l="1"/>
  <c r="D150" i="4"/>
  <c r="D149" i="4"/>
  <c r="D148" i="4"/>
  <c r="D147" i="4"/>
  <c r="D146" i="4"/>
  <c r="D145" i="4"/>
  <c r="G117" i="4"/>
  <c r="F117" i="4"/>
  <c r="B117" i="4"/>
  <c r="G116" i="4"/>
  <c r="F116" i="4"/>
  <c r="B116" i="4"/>
  <c r="G114" i="4"/>
  <c r="F114" i="4"/>
  <c r="B114" i="4"/>
  <c r="G113" i="4"/>
  <c r="F113" i="4"/>
  <c r="B113" i="4"/>
  <c r="G111" i="4"/>
  <c r="F111" i="4"/>
  <c r="B111" i="4"/>
  <c r="G110" i="4"/>
  <c r="F110" i="4"/>
  <c r="B110" i="4"/>
  <c r="D65" i="4"/>
  <c r="D64" i="4"/>
  <c r="D85" i="1"/>
  <c r="D84" i="1"/>
  <c r="D83" i="1"/>
  <c r="D82" i="1"/>
  <c r="D81" i="1"/>
  <c r="D80" i="1"/>
  <c r="G75" i="1"/>
  <c r="F75" i="1"/>
  <c r="B75" i="1"/>
  <c r="G74" i="1"/>
  <c r="F74" i="1"/>
  <c r="B74" i="1"/>
  <c r="G72" i="1"/>
  <c r="F72" i="1"/>
  <c r="B72" i="1"/>
  <c r="G71" i="1"/>
  <c r="F71" i="1"/>
  <c r="B71" i="1"/>
  <c r="G69" i="1"/>
  <c r="F69" i="1"/>
  <c r="B69" i="1"/>
  <c r="G68" i="1"/>
  <c r="F68" i="1"/>
  <c r="B68" i="1"/>
  <c r="D52" i="1"/>
  <c r="D51" i="1"/>
  <c r="D50" i="1"/>
  <c r="D49" i="1"/>
  <c r="D48" i="1"/>
  <c r="D47" i="1"/>
  <c r="D46" i="1"/>
  <c r="D45" i="1"/>
  <c r="D44" i="1"/>
  <c r="D43" i="1"/>
  <c r="D42" i="1"/>
  <c r="D41" i="1"/>
  <c r="W4" i="16" l="1"/>
  <c r="W3" i="16" s="1"/>
  <c r="U4" i="16"/>
  <c r="U3" i="16" s="1"/>
  <c r="M4" i="15"/>
  <c r="M3" i="15" s="1"/>
  <c r="K4" i="15"/>
  <c r="K3" i="15" s="1"/>
  <c r="P4" i="15"/>
  <c r="P3" i="15" s="1"/>
  <c r="A3" i="15"/>
  <c r="J20" i="7" l="1"/>
  <c r="D11" i="7"/>
  <c r="E11" i="7"/>
  <c r="J11" i="7" s="1"/>
  <c r="F11" i="7"/>
  <c r="G11" i="7"/>
  <c r="H11" i="7"/>
  <c r="I11" i="7"/>
  <c r="J19" i="7" l="1"/>
  <c r="J17" i="7"/>
  <c r="J21" i="7"/>
  <c r="J18" i="7"/>
  <c r="D10" i="7"/>
  <c r="E10" i="7"/>
  <c r="F10" i="7"/>
  <c r="G10" i="7"/>
  <c r="H10" i="7"/>
  <c r="I10" i="7"/>
  <c r="D9" i="7"/>
  <c r="E9" i="7"/>
  <c r="F9" i="7"/>
  <c r="G9" i="7"/>
  <c r="H9" i="7"/>
  <c r="I9" i="7"/>
  <c r="D12" i="7"/>
  <c r="E12" i="7"/>
  <c r="F12" i="7"/>
  <c r="G12" i="7"/>
  <c r="H12" i="7"/>
  <c r="I12" i="7"/>
  <c r="I8" i="7"/>
  <c r="H8" i="7"/>
  <c r="G8" i="7"/>
  <c r="F8" i="7"/>
  <c r="E8" i="7"/>
  <c r="D8" i="7"/>
  <c r="J12" i="7" l="1"/>
  <c r="J10" i="7"/>
  <c r="J9" i="7"/>
  <c r="P53" i="19" l="1"/>
  <c r="Q53" i="19" s="1"/>
  <c r="P52" i="19"/>
  <c r="Q52" i="19" s="1"/>
  <c r="P51" i="19"/>
  <c r="Q51" i="19" s="1"/>
  <c r="P50" i="19"/>
  <c r="Q50" i="19" s="1"/>
  <c r="P49" i="19"/>
  <c r="Q49" i="19" s="1"/>
  <c r="P48" i="19"/>
  <c r="Q48" i="19" s="1"/>
  <c r="P47" i="19"/>
  <c r="Q47" i="19" s="1"/>
  <c r="P46" i="19"/>
  <c r="Q46" i="19" s="1"/>
  <c r="P45" i="19"/>
  <c r="Q45" i="19" s="1"/>
  <c r="P44" i="19"/>
  <c r="Q44" i="19" s="1"/>
  <c r="P43" i="19"/>
  <c r="Q43" i="19" s="1"/>
  <c r="P42" i="19"/>
  <c r="Q42" i="19" s="1"/>
  <c r="P41" i="19"/>
  <c r="Q41" i="19" s="1"/>
  <c r="P40" i="19"/>
  <c r="Q40" i="19" s="1"/>
  <c r="P39" i="19"/>
  <c r="Q39" i="19" s="1"/>
  <c r="P38" i="19"/>
  <c r="Q38" i="19" s="1"/>
  <c r="P37" i="19"/>
  <c r="Q37" i="19" s="1"/>
  <c r="P36" i="19"/>
  <c r="Q36" i="19" s="1"/>
  <c r="P35" i="19"/>
  <c r="Q35" i="19" s="1"/>
  <c r="P34" i="19"/>
  <c r="Q34" i="19" s="1"/>
  <c r="P33" i="19"/>
  <c r="Q33" i="19" s="1"/>
  <c r="P32" i="19"/>
  <c r="Q32" i="19" s="1"/>
  <c r="P31" i="19"/>
  <c r="Q31" i="19" s="1"/>
  <c r="P30" i="19"/>
  <c r="Q30" i="19" s="1"/>
  <c r="P29" i="19"/>
  <c r="Q29" i="19" s="1"/>
  <c r="P28" i="19"/>
  <c r="Q28" i="19" s="1"/>
  <c r="P27" i="19"/>
  <c r="Q27" i="19" s="1"/>
  <c r="P26" i="19"/>
  <c r="Q26" i="19" s="1"/>
  <c r="P25" i="19"/>
  <c r="Q25" i="19" s="1"/>
  <c r="P24" i="19"/>
  <c r="Q24" i="19" s="1"/>
  <c r="P23" i="19"/>
  <c r="Q23" i="19" s="1"/>
  <c r="P22" i="19"/>
  <c r="Q22" i="19" s="1"/>
  <c r="P21" i="19"/>
  <c r="Q21" i="19" s="1"/>
  <c r="P20" i="19"/>
  <c r="Q20" i="19" s="1"/>
  <c r="P19" i="19"/>
  <c r="Q19" i="19" s="1"/>
  <c r="P18" i="19"/>
  <c r="Q18" i="19" s="1"/>
  <c r="P17" i="19"/>
  <c r="Q17" i="19" s="1"/>
  <c r="P16" i="19"/>
  <c r="Q16" i="19" s="1"/>
  <c r="P15" i="19"/>
  <c r="Q15" i="19" s="1"/>
  <c r="P14" i="19"/>
  <c r="Q14" i="19" s="1"/>
  <c r="P13" i="19"/>
  <c r="Q13" i="19" s="1"/>
  <c r="P12" i="19"/>
  <c r="Q12" i="19" s="1"/>
  <c r="P11" i="19"/>
  <c r="Q11" i="19" s="1"/>
  <c r="P10" i="19"/>
  <c r="Q10" i="19" s="1"/>
  <c r="P9" i="19"/>
  <c r="Q9" i="19" s="1"/>
  <c r="P8" i="19"/>
  <c r="Q8" i="19" s="1"/>
  <c r="P7" i="19"/>
  <c r="Q7" i="19" s="1"/>
  <c r="P6" i="19"/>
  <c r="Q6" i="19" s="1"/>
  <c r="P5" i="19"/>
  <c r="Q5" i="19" s="1"/>
  <c r="P4" i="19"/>
  <c r="Q4" i="19" s="1"/>
  <c r="P3" i="19"/>
  <c r="Q3" i="19" s="1"/>
  <c r="P2" i="19"/>
  <c r="Q2" i="19" s="1"/>
  <c r="G49" i="18"/>
  <c r="F49" i="18"/>
  <c r="E49" i="18"/>
  <c r="D49" i="18"/>
  <c r="C49" i="18"/>
  <c r="B49" i="18"/>
  <c r="G48" i="18"/>
  <c r="F48" i="18"/>
  <c r="E48" i="18"/>
  <c r="D48" i="18"/>
  <c r="C48" i="18"/>
  <c r="B48" i="18"/>
  <c r="G47" i="18"/>
  <c r="F47" i="18"/>
  <c r="E47" i="18"/>
  <c r="D47" i="18"/>
  <c r="C47" i="18"/>
  <c r="B47" i="18"/>
  <c r="G46" i="18"/>
  <c r="F46" i="18"/>
  <c r="E46" i="18"/>
  <c r="D46" i="18"/>
  <c r="C46" i="18"/>
  <c r="B46" i="18"/>
  <c r="G45" i="18"/>
  <c r="F45" i="18"/>
  <c r="E45" i="18"/>
  <c r="D45" i="18"/>
  <c r="C45" i="18"/>
  <c r="B45" i="18"/>
  <c r="G44" i="18"/>
  <c r="F44" i="18"/>
  <c r="E44" i="18"/>
  <c r="D44" i="18"/>
  <c r="C44" i="18"/>
  <c r="B44" i="18"/>
  <c r="G43" i="18"/>
  <c r="F43" i="18"/>
  <c r="E43" i="18"/>
  <c r="D43" i="18"/>
  <c r="C43" i="18"/>
  <c r="B43" i="18"/>
  <c r="G42" i="18"/>
  <c r="F42" i="18"/>
  <c r="E42" i="18"/>
  <c r="D42" i="18"/>
  <c r="C42" i="18"/>
  <c r="B42" i="18"/>
  <c r="G41" i="18"/>
  <c r="F41" i="18"/>
  <c r="E41" i="18"/>
  <c r="D41" i="18"/>
  <c r="C41" i="18"/>
  <c r="B41" i="18"/>
  <c r="G40" i="18"/>
  <c r="F40" i="18"/>
  <c r="E40" i="18"/>
  <c r="D40" i="18"/>
  <c r="C40" i="18"/>
  <c r="B40" i="18"/>
  <c r="G39" i="18"/>
  <c r="F39" i="18"/>
  <c r="E39" i="18"/>
  <c r="D39" i="18"/>
  <c r="C39" i="18"/>
  <c r="B39" i="18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G35" i="18"/>
  <c r="F35" i="18"/>
  <c r="E35" i="18"/>
  <c r="D35" i="18"/>
  <c r="C35" i="18"/>
  <c r="B35" i="18"/>
  <c r="G34" i="18"/>
  <c r="F34" i="18"/>
  <c r="E34" i="18"/>
  <c r="D34" i="18"/>
  <c r="C34" i="18"/>
  <c r="B34" i="18"/>
  <c r="G33" i="18"/>
  <c r="F33" i="18"/>
  <c r="E33" i="18"/>
  <c r="D33" i="18"/>
  <c r="C33" i="18"/>
  <c r="B33" i="18"/>
  <c r="G32" i="18"/>
  <c r="F32" i="18"/>
  <c r="E32" i="18"/>
  <c r="D32" i="18"/>
  <c r="C32" i="18"/>
  <c r="B32" i="18"/>
  <c r="B15" i="5"/>
  <c r="G6" i="18"/>
  <c r="A6" i="18"/>
  <c r="A4" i="18"/>
  <c r="A3" i="18"/>
  <c r="A2" i="18"/>
  <c r="J8" i="7"/>
  <c r="J4" i="7"/>
  <c r="A4" i="7"/>
  <c r="A2" i="7"/>
  <c r="B16" i="5"/>
  <c r="B14" i="5"/>
  <c r="B13" i="5"/>
  <c r="I14" i="5"/>
  <c r="I13" i="5"/>
  <c r="I12" i="5"/>
  <c r="I11" i="5"/>
  <c r="I10" i="5"/>
  <c r="I9" i="5"/>
  <c r="B9" i="5"/>
  <c r="I8" i="5"/>
  <c r="I7" i="5"/>
  <c r="I6" i="5"/>
  <c r="J4" i="5"/>
  <c r="A4" i="5"/>
  <c r="A2" i="5"/>
  <c r="B26" i="4"/>
  <c r="B25" i="4"/>
  <c r="B24" i="4"/>
  <c r="B23" i="4"/>
  <c r="B22" i="4"/>
  <c r="B9" i="4"/>
  <c r="J4" i="4"/>
  <c r="A4" i="4"/>
  <c r="A2" i="4"/>
  <c r="B26" i="1"/>
  <c r="B25" i="1"/>
  <c r="B24" i="1"/>
  <c r="B23" i="1"/>
  <c r="B22" i="1"/>
  <c r="B13" i="1"/>
  <c r="B9" i="1"/>
  <c r="E20" i="1" s="1"/>
  <c r="J4" i="1"/>
  <c r="A4" i="1"/>
  <c r="A2" i="1"/>
  <c r="G16" i="17"/>
  <c r="G15" i="17"/>
  <c r="G14" i="17"/>
  <c r="G13" i="17"/>
  <c r="F6" i="17"/>
  <c r="A6" i="17"/>
  <c r="J4" i="17"/>
  <c r="J3" i="17" s="1"/>
  <c r="I4" i="17"/>
  <c r="I3" i="17" s="1"/>
  <c r="H4" i="17"/>
  <c r="A3" i="17"/>
  <c r="G108" i="16"/>
  <c r="G107" i="16"/>
  <c r="G106" i="16"/>
  <c r="G105" i="16"/>
  <c r="G104" i="16"/>
  <c r="G103" i="16"/>
  <c r="G102" i="16"/>
  <c r="G101" i="16"/>
  <c r="G100" i="16"/>
  <c r="G99" i="16"/>
  <c r="F6" i="16"/>
  <c r="A6" i="16"/>
  <c r="AD4" i="16"/>
  <c r="AD3" i="16" s="1"/>
  <c r="AB4" i="16"/>
  <c r="AB3" i="16" s="1"/>
  <c r="AA4" i="16"/>
  <c r="AA3" i="16" s="1"/>
  <c r="Z4" i="16"/>
  <c r="Z3" i="16" s="1"/>
  <c r="Y4" i="16"/>
  <c r="Y3" i="16" s="1"/>
  <c r="X4" i="16"/>
  <c r="X3" i="16" s="1"/>
  <c r="V4" i="16"/>
  <c r="V3" i="16" s="1"/>
  <c r="T4" i="16"/>
  <c r="T3" i="16" s="1"/>
  <c r="S4" i="16"/>
  <c r="S3" i="16" s="1"/>
  <c r="R4" i="16"/>
  <c r="R3" i="16" s="1"/>
  <c r="Q4" i="16"/>
  <c r="Q3" i="16" s="1"/>
  <c r="P4" i="16"/>
  <c r="P3" i="16" s="1"/>
  <c r="O4" i="16"/>
  <c r="O3" i="16" s="1"/>
  <c r="N4" i="16"/>
  <c r="N3" i="16" s="1"/>
  <c r="M4" i="16"/>
  <c r="M3" i="16" s="1"/>
  <c r="L4" i="16"/>
  <c r="L3" i="16" s="1"/>
  <c r="K4" i="16"/>
  <c r="K3" i="16" s="1"/>
  <c r="J4" i="16"/>
  <c r="J3" i="16" s="1"/>
  <c r="I4" i="16"/>
  <c r="I3" i="16" s="1"/>
  <c r="H4" i="16"/>
  <c r="H3" i="16" s="1"/>
  <c r="A3" i="16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F6" i="15"/>
  <c r="A6" i="15"/>
  <c r="Q4" i="15"/>
  <c r="Q3" i="15" s="1"/>
  <c r="O4" i="15"/>
  <c r="O3" i="15" s="1"/>
  <c r="N4" i="15"/>
  <c r="N3" i="15" s="1"/>
  <c r="L4" i="15"/>
  <c r="L3" i="15" s="1"/>
  <c r="J4" i="15"/>
  <c r="J3" i="15" s="1"/>
  <c r="I4" i="15"/>
  <c r="I3" i="15" s="1"/>
  <c r="H4" i="15"/>
  <c r="H3" i="15" s="1"/>
  <c r="G50" i="18" l="1"/>
  <c r="B17" i="5"/>
  <c r="D12" i="5" s="1"/>
  <c r="B50" i="18"/>
  <c r="A50" i="18"/>
  <c r="G52" i="19"/>
  <c r="G50" i="19"/>
  <c r="G48" i="19"/>
  <c r="G46" i="19"/>
  <c r="G44" i="19"/>
  <c r="G42" i="19"/>
  <c r="G40" i="19"/>
  <c r="G38" i="19"/>
  <c r="G36" i="19"/>
  <c r="G34" i="19"/>
  <c r="G32" i="19"/>
  <c r="G30" i="19"/>
  <c r="G28" i="19"/>
  <c r="G26" i="19"/>
  <c r="G24" i="19"/>
  <c r="G22" i="19"/>
  <c r="G20" i="19"/>
  <c r="G18" i="19"/>
  <c r="G16" i="19"/>
  <c r="G14" i="19"/>
  <c r="G12" i="19"/>
  <c r="G10" i="19"/>
  <c r="G8" i="19"/>
  <c r="G6" i="19"/>
  <c r="G4" i="19"/>
  <c r="G2" i="19"/>
  <c r="G19" i="19"/>
  <c r="G17" i="19"/>
  <c r="G15" i="19"/>
  <c r="G13" i="19"/>
  <c r="G11" i="19"/>
  <c r="G9" i="19"/>
  <c r="G7" i="19"/>
  <c r="G5" i="19"/>
  <c r="G3" i="19"/>
  <c r="G53" i="19"/>
  <c r="G51" i="19"/>
  <c r="G49" i="19"/>
  <c r="G47" i="19"/>
  <c r="G45" i="19"/>
  <c r="G43" i="19"/>
  <c r="G41" i="19"/>
  <c r="G39" i="19"/>
  <c r="G37" i="19"/>
  <c r="G35" i="19"/>
  <c r="G33" i="19"/>
  <c r="G31" i="19"/>
  <c r="G29" i="19"/>
  <c r="G27" i="19"/>
  <c r="G25" i="19"/>
  <c r="G23" i="19"/>
  <c r="G21" i="19"/>
  <c r="H3" i="17"/>
  <c r="B13" i="4" l="1"/>
  <c r="E20" i="4" s="1"/>
</calcChain>
</file>

<file path=xl/sharedStrings.xml><?xml version="1.0" encoding="utf-8"?>
<sst xmlns="http://schemas.openxmlformats.org/spreadsheetml/2006/main" count="1704" uniqueCount="333">
  <si>
    <t>ИТОГОВЫЙ ПРОТОКОЛ</t>
  </si>
  <si>
    <t>№ п/п</t>
  </si>
  <si>
    <t>баллов</t>
  </si>
  <si>
    <t>Дата</t>
  </si>
  <si>
    <t>Разряд</t>
  </si>
  <si>
    <t>участников</t>
  </si>
  <si>
    <t>Фамилия Имя Отчество</t>
  </si>
  <si>
    <t>Сумма</t>
  </si>
  <si>
    <t>Команда</t>
  </si>
  <si>
    <t>Фамилия И.О. тренера</t>
  </si>
  <si>
    <t>рождения</t>
  </si>
  <si>
    <t>Ме-сто</t>
  </si>
  <si>
    <t>Звание/</t>
  </si>
  <si>
    <t>Регион</t>
  </si>
  <si>
    <t>КОМАНДНЫЙ ЗАЧЁТ</t>
  </si>
  <si>
    <t>Государст-венная категория</t>
  </si>
  <si>
    <t>Должность на соревнованиях</t>
  </si>
  <si>
    <t>ПО ВОСТОЧНОМУ БОЕВОМУ ЕДИНОБОРСТВУ (СЁТОКАН)</t>
  </si>
  <si>
    <t>Мальчики 10 лет</t>
  </si>
  <si>
    <t>Cётокан - кумите 1180181311Я</t>
  </si>
  <si>
    <t>Cётокан - ката одиночные 1180251311Я</t>
  </si>
  <si>
    <t>ПО БАЛЛАМ</t>
  </si>
  <si>
    <t>место</t>
  </si>
  <si>
    <t>лич</t>
  </si>
  <si>
    <t>ком</t>
  </si>
  <si>
    <t>СУДЕЙСКАЯ КОЛЛЕГИЯ</t>
  </si>
  <si>
    <t>ПО ОЛИМПИЙСКОЙ СИСТЕМЕ</t>
  </si>
  <si>
    <t>медалей</t>
  </si>
  <si>
    <t>ОБЩИЙ КОМАНДНЫЙ ЗАЧЁТ</t>
  </si>
  <si>
    <t>В личных соревнованиях по сётокан кумитэ участвовали:</t>
  </si>
  <si>
    <t>регион</t>
  </si>
  <si>
    <t>№</t>
  </si>
  <si>
    <t>Рефери</t>
  </si>
  <si>
    <t>Судья</t>
  </si>
  <si>
    <t>МСМК</t>
  </si>
  <si>
    <t>1 р.</t>
  </si>
  <si>
    <t>1 юн. р.</t>
  </si>
  <si>
    <t>мальчиков</t>
  </si>
  <si>
    <t>МС</t>
  </si>
  <si>
    <t>2 р.</t>
  </si>
  <si>
    <t>2 юн. р.</t>
  </si>
  <si>
    <t>девочек</t>
  </si>
  <si>
    <t>по восточному боевому единоборству СЁТОКАН</t>
  </si>
  <si>
    <t>КМС</t>
  </si>
  <si>
    <t>3 р.</t>
  </si>
  <si>
    <t>3 юн. р.</t>
  </si>
  <si>
    <t>личн</t>
  </si>
  <si>
    <t>6-7
лет</t>
  </si>
  <si>
    <t>8-9
лет</t>
  </si>
  <si>
    <t>10-11
лет</t>
  </si>
  <si>
    <t>м</t>
  </si>
  <si>
    <t>ж</t>
  </si>
  <si>
    <t>ка
та</t>
  </si>
  <si>
    <t>кум
итэ</t>
  </si>
  <si>
    <t>дата рождения</t>
  </si>
  <si>
    <t>Звание/
разряд</t>
  </si>
  <si>
    <t>12-13
лет</t>
  </si>
  <si>
    <t>14-15
лет</t>
  </si>
  <si>
    <t>с 16
лет</t>
  </si>
  <si>
    <t>с 18
лет</t>
  </si>
  <si>
    <t>4</t>
  </si>
  <si>
    <t>8
лет</t>
  </si>
  <si>
    <t>9
лет</t>
  </si>
  <si>
    <t>10
лет</t>
  </si>
  <si>
    <t>11
лет</t>
  </si>
  <si>
    <t>12
лет</t>
  </si>
  <si>
    <t>13
лет</t>
  </si>
  <si>
    <t>14
лет</t>
  </si>
  <si>
    <t>15
лет</t>
  </si>
  <si>
    <t>2</t>
  </si>
  <si>
    <t>3</t>
  </si>
  <si>
    <t>1</t>
  </si>
  <si>
    <t xml:space="preserve">Общее количество участников/участниц: </t>
  </si>
  <si>
    <t>В личных соревнованиях по сётокан ката участвовали</t>
  </si>
  <si>
    <t>В личных соревнованиях по сётокан кумитэ участвовали</t>
  </si>
  <si>
    <t>спортсменов:</t>
  </si>
  <si>
    <t>3 категории</t>
  </si>
  <si>
    <t>2 категории</t>
  </si>
  <si>
    <t>1 категории</t>
  </si>
  <si>
    <t>всероссийской категории</t>
  </si>
  <si>
    <t>мальчиков/юношей/юниоров</t>
  </si>
  <si>
    <t>девочек/девушек/юниорок</t>
  </si>
  <si>
    <t>мальчиков/юношей</t>
  </si>
  <si>
    <t>судей-стажёров</t>
  </si>
  <si>
    <t>мужчин/юниоров</t>
  </si>
  <si>
    <t>Тверская область</t>
  </si>
  <si>
    <r>
      <t xml:space="preserve">Соревнования обслуживали </t>
    </r>
    <r>
      <rPr>
        <b/>
        <sz val="11"/>
        <color rgb="FFFF0000"/>
        <rFont val="Calibri"/>
        <family val="2"/>
        <charset val="204"/>
        <scheme val="minor"/>
      </rPr>
      <t>31</t>
    </r>
    <r>
      <rPr>
        <b/>
        <sz val="11"/>
        <color theme="1"/>
        <rFont val="Calibri"/>
        <family val="2"/>
        <charset val="204"/>
        <scheme val="minor"/>
      </rPr>
      <t xml:space="preserve"> судья, из них:</t>
    </r>
  </si>
  <si>
    <t>Категория USKO      ката</t>
  </si>
  <si>
    <t>Категория USKO кумитэ</t>
  </si>
  <si>
    <t>№ площадки</t>
  </si>
  <si>
    <t>Должность на площадке</t>
  </si>
  <si>
    <t>Государ-ственная категория</t>
  </si>
  <si>
    <t>Старший</t>
  </si>
  <si>
    <t>Незадействованные судьи</t>
  </si>
  <si>
    <t>Число допустимых совмещений</t>
  </si>
  <si>
    <t>Число назначенных совмещений</t>
  </si>
  <si>
    <t>Номера свободных судей</t>
  </si>
  <si>
    <t>г. Тверь</t>
  </si>
  <si>
    <t>, из них:</t>
  </si>
  <si>
    <t>Соревнования обслуживали судей</t>
  </si>
  <si>
    <t>ФИО тренера</t>
  </si>
  <si>
    <t xml:space="preserve">トヴェル州東武道連盟        
 </t>
  </si>
  <si>
    <t xml:space="preserve">ОСО "ФЕДЕРАЦИЯ ВОСТОЧНОГО БОЕВОГО ЕДИНОБОРСТВА ТВЕРСКОЙ ОБЛАСТИ"    </t>
  </si>
  <si>
    <t>Жуков Дмитрий Игоревич</t>
  </si>
  <si>
    <t>Жуков Игорь Евгеньевич</t>
  </si>
  <si>
    <t>Соколов Павел Валерьевич</t>
  </si>
  <si>
    <t>Главный судья</t>
  </si>
  <si>
    <t>B ESKA</t>
  </si>
  <si>
    <t>1К</t>
  </si>
  <si>
    <t>Сопнев Андрей Васильевич</t>
  </si>
  <si>
    <t>Главный секретарь</t>
  </si>
  <si>
    <t>A</t>
  </si>
  <si>
    <t>Владимирская область</t>
  </si>
  <si>
    <t>C</t>
  </si>
  <si>
    <t>B</t>
  </si>
  <si>
    <t>Новикова Ирина Евгеньевна</t>
  </si>
  <si>
    <t>Тир Сергей Николаевич</t>
  </si>
  <si>
    <t>нет</t>
  </si>
  <si>
    <t>D</t>
  </si>
  <si>
    <t>Асадуллаев Эльмин Эйнулла оглы</t>
  </si>
  <si>
    <t>2К</t>
  </si>
  <si>
    <t>Костылева Софья Сергеевна</t>
  </si>
  <si>
    <t>Коняев Артём Павлович</t>
  </si>
  <si>
    <t>Васильев А.А.</t>
  </si>
  <si>
    <t>Семиков Кирилл Геннадьевич</t>
  </si>
  <si>
    <t>Тишинин Александр Иванович</t>
  </si>
  <si>
    <t>Московская область</t>
  </si>
  <si>
    <t>всего медалей</t>
  </si>
  <si>
    <t>сумма баллов</t>
  </si>
  <si>
    <t>Санкт-Петербург</t>
  </si>
  <si>
    <t>5</t>
  </si>
  <si>
    <t xml:space="preserve">Общее количество участников: </t>
  </si>
  <si>
    <t>Колесов Роман Дмитриевич</t>
  </si>
  <si>
    <t>06 октября 2018 г.</t>
  </si>
  <si>
    <t>12-й ОТКРЫТЫЙ КУБОК ТВЕРСКОЙ ОБЛАСТИ</t>
  </si>
  <si>
    <t>12-е ОТКРЫТЫЕ ОБЛАСТНЫЕ СОРЕВНОВАНИЯ</t>
  </si>
  <si>
    <t>ОТКРЫТЫЙ ДЕТСКИЙ ТУРНИР "НОВОЯ ВОЛНА"</t>
  </si>
  <si>
    <t>мж</t>
  </si>
  <si>
    <t>груп</t>
  </si>
  <si>
    <t>16-20
лет</t>
  </si>
  <si>
    <t>Cётокан - ката - группа 1180261311Я</t>
  </si>
  <si>
    <t>Гайворонский Артём Игоревич</t>
  </si>
  <si>
    <t>Беликова Е.В.</t>
  </si>
  <si>
    <t>*</t>
  </si>
  <si>
    <t>Викулин Данила Алексеевич</t>
  </si>
  <si>
    <t>Грицаенко Евгений Иванович</t>
  </si>
  <si>
    <t>Афонин Егор Андреевич</t>
  </si>
  <si>
    <t>Бакутин Никита Сергеевич</t>
  </si>
  <si>
    <t>Махинько Артем Алексеевич</t>
  </si>
  <si>
    <t>Михалин Данила Олегович</t>
  </si>
  <si>
    <t>Аболенский С.А., Козлов Н.В.</t>
  </si>
  <si>
    <t>Тангаев Ярослав Олегович</t>
  </si>
  <si>
    <t>Аболенский С.А., Сальников М.Ф.</t>
  </si>
  <si>
    <t>Шмелев Егор Олегович</t>
  </si>
  <si>
    <t>Гришанов Артем Игоревич</t>
  </si>
  <si>
    <t>Баринов Семён Сергеевич</t>
  </si>
  <si>
    <t>Оловягин Илья Дмитриевич</t>
  </si>
  <si>
    <t>Кремнев Кирилл Алексеевич</t>
  </si>
  <si>
    <t>Медков Игорь Алексеевич</t>
  </si>
  <si>
    <t>Сальников М.Ф., Аболенский С.А.</t>
  </si>
  <si>
    <t>Панкратов Дмитрий Игоревич</t>
  </si>
  <si>
    <t>Аболенский С.А.</t>
  </si>
  <si>
    <t>Аболенский Сергей Александрович</t>
  </si>
  <si>
    <t>Гайворонская Ярослава Игоревна</t>
  </si>
  <si>
    <t>Афонина Александра Андреевна</t>
  </si>
  <si>
    <t>Инькова Милана Валерьевна</t>
  </si>
  <si>
    <t>Тангаева Александра Олеговна</t>
  </si>
  <si>
    <t>2р.</t>
  </si>
  <si>
    <t>Семионкина Дарья Васильевна</t>
  </si>
  <si>
    <t>Бобрынева Елизавета Андреевна</t>
  </si>
  <si>
    <t>Аболенский С.А., Беликова Е.В.</t>
  </si>
  <si>
    <t>Бобуркова Кристина Александровна</t>
  </si>
  <si>
    <t>Викулина Ксения Алексеевна</t>
  </si>
  <si>
    <t>Волошина Анастасия Сергеевна</t>
  </si>
  <si>
    <t>Старший по площадке</t>
  </si>
  <si>
    <t>Беликова Елена Викторовна</t>
  </si>
  <si>
    <t>Курносова Мария Александровна</t>
  </si>
  <si>
    <t>Тир Яна Сергеевна</t>
  </si>
  <si>
    <t>Виноградов Никита Алексеевич</t>
  </si>
  <si>
    <t>Новикова И.Е.</t>
  </si>
  <si>
    <t>Дмитриев Даниил Евгеньевич</t>
  </si>
  <si>
    <t>Писаренко Никита Михайлович</t>
  </si>
  <si>
    <t>Болбат Максим Владимирович</t>
  </si>
  <si>
    <t>Жуков И.Е.</t>
  </si>
  <si>
    <t>Жуков И.Е. Новикова И.Е.</t>
  </si>
  <si>
    <t>Ганчев Денис Максимович</t>
  </si>
  <si>
    <t>Костылев Степан Андреевич</t>
  </si>
  <si>
    <t>Барабанов Данил Владимирович</t>
  </si>
  <si>
    <t>Орлов Дмитрий Артёмович</t>
  </si>
  <si>
    <t>Бик Дмитрий Сергеевич</t>
  </si>
  <si>
    <t>Дергач Яна Владимировна</t>
  </si>
  <si>
    <t>Новикова Ярослава Дмитриевна</t>
  </si>
  <si>
    <t>Скрипникова Анна Александр.</t>
  </si>
  <si>
    <t>Михеева Елизавета Андреевна</t>
  </si>
  <si>
    <t>Кузнецов Ю.А.</t>
  </si>
  <si>
    <t>Тир Ева Сергеевна</t>
  </si>
  <si>
    <t>Жаворонкова Арианна Николаевна</t>
  </si>
  <si>
    <t>3 юн. р</t>
  </si>
  <si>
    <t>Трубин Матвей Павлович</t>
  </si>
  <si>
    <t>Пушкарев Тимофей Максимович</t>
  </si>
  <si>
    <t>Большаков Артем Геннадбевич</t>
  </si>
  <si>
    <t>Непран Егор Константинович</t>
  </si>
  <si>
    <t>Северов Максим Сергеевич</t>
  </si>
  <si>
    <t>Титов Тимофей Дмитриевич</t>
  </si>
  <si>
    <t>Аникушина Дарья Олеговна</t>
  </si>
  <si>
    <t>Захаров Алексей Михайлович</t>
  </si>
  <si>
    <t>Чистяков С.И.</t>
  </si>
  <si>
    <t>Барабанов Иван Алексеевич</t>
  </si>
  <si>
    <t>Кочетков Е.Е.</t>
  </si>
  <si>
    <t>Ивановская область</t>
  </si>
  <si>
    <t>Исаев Даниил Константинович</t>
  </si>
  <si>
    <t>Белов Роман</t>
  </si>
  <si>
    <t>Воронин Константин Андреевич</t>
  </si>
  <si>
    <t>Чеснокова Дарья</t>
  </si>
  <si>
    <t>Кочетков Евгений Евгеньевич</t>
  </si>
  <si>
    <t>Скопцов Евгений Павлович</t>
  </si>
  <si>
    <t>Анненков Дмитрий Сергеевич</t>
  </si>
  <si>
    <t>Тишинин А.И.</t>
  </si>
  <si>
    <t>Смирнов Кирилл Алексеевич</t>
  </si>
  <si>
    <t>Хренов Александр Дмитриевич</t>
  </si>
  <si>
    <t>Магомедов Сулейбан Хизриевич</t>
  </si>
  <si>
    <t>Банников Матвей Андреевич</t>
  </si>
  <si>
    <t>Антипов Ярослав Сергеевич</t>
  </si>
  <si>
    <t>Поляков Кирилл Игоревич</t>
  </si>
  <si>
    <t>Соколов П.В.</t>
  </si>
  <si>
    <t>Кожаринов Максим Сергеевич</t>
  </si>
  <si>
    <t>Журавлёв Семён Вадимович</t>
  </si>
  <si>
    <t>Кузнецов Кирилл Васильевич</t>
  </si>
  <si>
    <t>Степаненков Михаил Сергеевич</t>
  </si>
  <si>
    <t>Семёнов Егор Максимович</t>
  </si>
  <si>
    <t>Аникин Дмитрий Игоревич</t>
  </si>
  <si>
    <t>Можаев Владимир Анатольевич</t>
  </si>
  <si>
    <t>Никитина Вероника Юрьевна</t>
  </si>
  <si>
    <t>Малышева София Алексеевна</t>
  </si>
  <si>
    <t>Соколова Светлана Витальевна</t>
  </si>
  <si>
    <t>Горохова Екатерина Алексеевна</t>
  </si>
  <si>
    <t>Другов Илья Александрович</t>
  </si>
  <si>
    <t>Вишнякова Н.В.</t>
  </si>
  <si>
    <t>Борисов Егор Олегович</t>
  </si>
  <si>
    <t>Кузнецов Егор Максимович</t>
  </si>
  <si>
    <t>Крамарева Дарья Алексеевна</t>
  </si>
  <si>
    <t>Жидков Иван Андреевич</t>
  </si>
  <si>
    <t>Игольников Владислав Максимович</t>
  </si>
  <si>
    <t>Вишняков С.А. Вишнякова Н.В.</t>
  </si>
  <si>
    <t>Нилов Алексей Русланович</t>
  </si>
  <si>
    <t>Гриченко Александр Юрьевич</t>
  </si>
  <si>
    <t>Мишин Даниил Сергеевич</t>
  </si>
  <si>
    <t>Илларионов Илья Олегович</t>
  </si>
  <si>
    <t>Белоусов Максим Андреевич</t>
  </si>
  <si>
    <t>Мозжухин Егор Алексеевич</t>
  </si>
  <si>
    <t>Калинин Станислав Александрович</t>
  </si>
  <si>
    <t>Тарасов Егор Михайлович</t>
  </si>
  <si>
    <t>Смирнов Леонид Алексеевич</t>
  </si>
  <si>
    <t>Чернобай Игорь Викторович</t>
  </si>
  <si>
    <t>Бордодымов Андрей Вячеславович</t>
  </si>
  <si>
    <t>Кудряшов Константин Дмитриевич</t>
  </si>
  <si>
    <t>Романова Римма Александровна</t>
  </si>
  <si>
    <t>Крамарева Екатерина Алексеевна</t>
  </si>
  <si>
    <t>Титов Трофим Дмитриевич</t>
  </si>
  <si>
    <t>Кушнир Олеся Олеговна</t>
  </si>
  <si>
    <t>Белорусов Денис Алексеевич</t>
  </si>
  <si>
    <t>Лапин Никита Романович</t>
  </si>
  <si>
    <t>Фроликов Александр Константинович</t>
  </si>
  <si>
    <t>Неровнов А.В.</t>
  </si>
  <si>
    <t>Астанов С.</t>
  </si>
  <si>
    <t>Асадуллаев Э.Э.</t>
  </si>
  <si>
    <t>Кравец Юрий Юрьевич</t>
  </si>
  <si>
    <t>Бугров Илья Сергеевич</t>
  </si>
  <si>
    <t>Бутаев Тимур Эрматжонович</t>
  </si>
  <si>
    <t>Матвеев Евгений Игоревич</t>
  </si>
  <si>
    <t>Зубков Вадим Александрович</t>
  </si>
  <si>
    <t>Пантелеев Виктор Владимирович</t>
  </si>
  <si>
    <t>Амелин С.А.</t>
  </si>
  <si>
    <t>Буров Тихон Максимович</t>
  </si>
  <si>
    <t>Фадин Дмитрий Эдуардович</t>
  </si>
  <si>
    <t>Филиппов Денис Владимирович</t>
  </si>
  <si>
    <t>Перегудов Богдан Александрович</t>
  </si>
  <si>
    <t>Балаболкин Матвей Геннадьевич</t>
  </si>
  <si>
    <t>Асадуллаев Э.Э</t>
  </si>
  <si>
    <t>Ганин Евгений Сергеевич</t>
  </si>
  <si>
    <t>Васильев Богдан Анатольевич</t>
  </si>
  <si>
    <t>Миронов Александр Евгеньевич</t>
  </si>
  <si>
    <t>Журавлев Никита Олегович</t>
  </si>
  <si>
    <t>Шестаков Лев Андреевич</t>
  </si>
  <si>
    <t>Петунин Никита Александрович</t>
  </si>
  <si>
    <t>Макаров Алексей Юрьевич</t>
  </si>
  <si>
    <t>Каторов Алексей Дмитриевич</t>
  </si>
  <si>
    <t>Федотов Иван Андреевич</t>
  </si>
  <si>
    <t>Моисеев Лев Максимович</t>
  </si>
  <si>
    <t>Сопнев А.В.</t>
  </si>
  <si>
    <t>Силин Владислав Романович</t>
  </si>
  <si>
    <t>Бектимиров Иван Владимирович</t>
  </si>
  <si>
    <t>Колесников Егор Сергеевич</t>
  </si>
  <si>
    <t>Кабанов Николай Александрович</t>
  </si>
  <si>
    <t>Ляшев И.Д.</t>
  </si>
  <si>
    <t>Мартынова Светлана Андреевна</t>
  </si>
  <si>
    <t>Курышова Арина Михайловна</t>
  </si>
  <si>
    <t>Быстрова Ева Валентиновна</t>
  </si>
  <si>
    <t>Дорофеева Варвара Сергеевна</t>
  </si>
  <si>
    <t>Алейник Александра Дмитриевна</t>
  </si>
  <si>
    <t>Самохвалова Анна Денисовна</t>
  </si>
  <si>
    <t>Сопнев А.В., Фёдорова Е.В.</t>
  </si>
  <si>
    <t>Алейник Глафира Дмитриевна</t>
  </si>
  <si>
    <t>Морева Алина Дмитриевна</t>
  </si>
  <si>
    <t>Меркулова Алина Александровна</t>
  </si>
  <si>
    <t>Астанов Сулейман</t>
  </si>
  <si>
    <t>Ганчев Никита Максимович</t>
  </si>
  <si>
    <t>Мишин Кирилл Сергеевич</t>
  </si>
  <si>
    <t>Щулепов Константин Олегович</t>
  </si>
  <si>
    <t>Мальчики 6-7 лет</t>
  </si>
  <si>
    <t>Мальчики 8-9 лет</t>
  </si>
  <si>
    <t>Девочки 8-9 лет</t>
  </si>
  <si>
    <t>8-9 лет</t>
  </si>
  <si>
    <t>Мальчики 8 лет</t>
  </si>
  <si>
    <t>Мальчики 9 лет</t>
  </si>
  <si>
    <t>Мальчики 11 лет</t>
  </si>
  <si>
    <t>Мальчики 12 лет</t>
  </si>
  <si>
    <t>Мальчики 13 лет</t>
  </si>
  <si>
    <t>Юноши 14-15 лет</t>
  </si>
  <si>
    <t>Девочки 10-11 лет</t>
  </si>
  <si>
    <t>Девочки 12-13 лет</t>
  </si>
  <si>
    <t>Девушки 14-15 лет</t>
  </si>
  <si>
    <t>Юниорки 16-20 лет</t>
  </si>
  <si>
    <t>10-11 лет</t>
  </si>
  <si>
    <t>Девочки 11 лет</t>
  </si>
  <si>
    <t>Мужчины</t>
  </si>
  <si>
    <r>
      <t xml:space="preserve">     приняли участие </t>
    </r>
    <r>
      <rPr>
        <b/>
        <sz val="11"/>
        <color rgb="FFFF0000"/>
        <rFont val="Calibri"/>
        <family val="2"/>
        <charset val="204"/>
        <scheme val="minor"/>
      </rPr>
      <t xml:space="preserve">4 </t>
    </r>
    <r>
      <rPr>
        <b/>
        <sz val="11"/>
        <color theme="1"/>
        <rFont val="Calibri"/>
        <family val="2"/>
        <charset val="204"/>
        <scheme val="minor"/>
      </rPr>
      <t xml:space="preserve">спортсменов из </t>
    </r>
    <r>
      <rPr>
        <b/>
        <sz val="11"/>
        <color rgb="FFFF0000"/>
        <rFont val="Calibri"/>
        <family val="2"/>
        <charset val="204"/>
        <scheme val="minor"/>
      </rPr>
      <t>4</t>
    </r>
    <r>
      <rPr>
        <b/>
        <sz val="11"/>
        <color theme="1"/>
        <rFont val="Calibri"/>
        <family val="2"/>
        <charset val="204"/>
        <scheme val="minor"/>
      </rPr>
      <t xml:space="preserve"> городов </t>
    </r>
    <r>
      <rPr>
        <b/>
        <sz val="11"/>
        <color rgb="FFFF0000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 xml:space="preserve"> субъектов РФ.</t>
    </r>
  </si>
  <si>
    <r>
      <t xml:space="preserve">     приняли участие </t>
    </r>
    <r>
      <rPr>
        <b/>
        <sz val="11"/>
        <color rgb="FFFF0000"/>
        <rFont val="Calibri"/>
        <family val="2"/>
        <charset val="204"/>
        <scheme val="minor"/>
      </rPr>
      <t xml:space="preserve">86 </t>
    </r>
    <r>
      <rPr>
        <b/>
        <sz val="11"/>
        <color theme="1"/>
        <rFont val="Calibri"/>
        <family val="2"/>
        <charset val="204"/>
        <scheme val="minor"/>
      </rPr>
      <t xml:space="preserve">спортсменов из </t>
    </r>
    <r>
      <rPr>
        <b/>
        <sz val="11"/>
        <color rgb="FFFF0000"/>
        <rFont val="Calibri"/>
        <family val="2"/>
        <charset val="204"/>
        <scheme val="minor"/>
      </rPr>
      <t>11</t>
    </r>
    <r>
      <rPr>
        <b/>
        <sz val="11"/>
        <color theme="1"/>
        <rFont val="Calibri"/>
        <family val="2"/>
        <charset val="204"/>
        <scheme val="minor"/>
      </rPr>
      <t xml:space="preserve"> городов </t>
    </r>
    <r>
      <rPr>
        <b/>
        <sz val="11"/>
        <color rgb="FFFF0000"/>
        <rFont val="Calibri"/>
        <family val="2"/>
        <charset val="204"/>
        <scheme val="minor"/>
      </rPr>
      <t>5</t>
    </r>
    <r>
      <rPr>
        <b/>
        <sz val="11"/>
        <color theme="1"/>
        <rFont val="Calibri"/>
        <family val="2"/>
        <charset val="204"/>
        <scheme val="minor"/>
      </rPr>
      <t xml:space="preserve"> субъектов РФ.</t>
    </r>
  </si>
  <si>
    <r>
      <t xml:space="preserve">     приняли участие </t>
    </r>
    <r>
      <rPr>
        <b/>
        <sz val="11"/>
        <color rgb="FFFF0000"/>
        <rFont val="Calibri"/>
        <family val="2"/>
        <charset val="204"/>
        <scheme val="minor"/>
      </rPr>
      <t xml:space="preserve">62 </t>
    </r>
    <r>
      <rPr>
        <b/>
        <sz val="11"/>
        <color theme="1"/>
        <rFont val="Calibri"/>
        <family val="2"/>
        <charset val="204"/>
        <scheme val="minor"/>
      </rPr>
      <t xml:space="preserve">спортсмена из </t>
    </r>
    <r>
      <rPr>
        <b/>
        <sz val="11"/>
        <color rgb="FFFF0000"/>
        <rFont val="Calibri"/>
        <family val="2"/>
        <charset val="204"/>
        <scheme val="minor"/>
      </rPr>
      <t>8</t>
    </r>
    <r>
      <rPr>
        <b/>
        <sz val="11"/>
        <color theme="1"/>
        <rFont val="Calibri"/>
        <family val="2"/>
        <charset val="204"/>
        <scheme val="minor"/>
      </rPr>
      <t xml:space="preserve"> городов </t>
    </r>
    <r>
      <rPr>
        <b/>
        <sz val="11"/>
        <color rgb="FFFF0000"/>
        <rFont val="Calibri"/>
        <family val="2"/>
        <charset val="204"/>
        <scheme val="minor"/>
      </rPr>
      <t>4</t>
    </r>
    <r>
      <rPr>
        <b/>
        <sz val="11"/>
        <color theme="1"/>
        <rFont val="Calibri"/>
        <family val="2"/>
        <charset val="204"/>
        <scheme val="minor"/>
      </rPr>
      <t xml:space="preserve"> субъектов РФ.</t>
    </r>
  </si>
  <si>
    <t>В открытом детском турнире "Новая волна"</t>
  </si>
  <si>
    <t>В 12-х открытых соревнованиях Тверской области</t>
  </si>
  <si>
    <t>В 12-м открытом Кубке Тверской области</t>
  </si>
  <si>
    <t>В групповых соревнованиях по сётокан ката участвовали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</si>
</sst>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0.0"/>
    <numFmt numFmtId="165" formatCode=";;;"/>
    <numFmt numFmtId="166" formatCode="[Red][&lt;16]#&quot; !&quot;;[Blue]#"/>
    <numFmt numFmtId="167" formatCode="[Red][&gt;10]#&quot; !&quot;;[Red][&lt;10]#&quot; !&quot;;[Blue]#"/>
    <numFmt numFmtId="168" formatCode="[Red][&gt;8]#&quot; !&quot;;[Red][&lt;8]#&quot; !&quot;;[Blue]#"/>
    <numFmt numFmtId="169" formatCode="[Red][&gt;9]#&quot; !&quot;;[Red][&lt;9]#&quot; !&quot;;[Blue]#"/>
    <numFmt numFmtId="170" formatCode="[Red][&gt;9]#&quot; !&quot;;[Red][&lt;8]#&quot; !&quot;;[Blue]#"/>
    <numFmt numFmtId="171" formatCode="[Red][&gt;11]#&quot; !&quot;;[Red][&lt;10]#&quot; !&quot;;[Blue]#"/>
    <numFmt numFmtId="172" formatCode="[Red][&gt;13]#&quot; !&quot;;[Red][&lt;12]#&quot; !&quot;;[Blue]#"/>
    <numFmt numFmtId="173" formatCode="[Red][&gt;11]#&quot; !&quot;;[Red][&lt;11]#&quot; !&quot;;[Blue]#"/>
    <numFmt numFmtId="174" formatCode="[Red][&gt;12]#&quot; !&quot;;[Red][&lt;12]#&quot; !&quot;;[Blue]#"/>
    <numFmt numFmtId="175" formatCode="[Red][&gt;13]#&quot; !&quot;;[Red][&lt;13]#&quot; !&quot;;[Blue]#"/>
    <numFmt numFmtId="176" formatCode="[Red][&gt;14]#&quot; !&quot;;[Red][&lt;14]#&quot; !&quot;;[Blue]#"/>
    <numFmt numFmtId="177" formatCode="[Red][&gt;15]#&quot; !&quot;;[Red][&lt;15]#&quot; !&quot;;[Blue]#"/>
    <numFmt numFmtId="178" formatCode="[Red][&gt;20]#&quot; !&quot;;[Red][&lt;18]#&quot; !&quot;;[Blue]#"/>
    <numFmt numFmtId="179" formatCode="[Red][&gt;15]#&quot; !&quot;;[Red][&lt;14]#&quot; !&quot;;[Blue]#"/>
    <numFmt numFmtId="180" formatCode="[Red][&gt;20]#&quot; !&quot;;[Red][&lt;16]#&quot; !&quot;;[Blue]#"/>
    <numFmt numFmtId="181" formatCode="dd/mm/yy;@"/>
    <numFmt numFmtId="182" formatCode="[Red][&gt;7]#&quot; !&quot;;[Blue]#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i/>
      <sz val="9"/>
      <color rgb="FF0070C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Arial Cyr"/>
      <charset val="204"/>
    </font>
    <font>
      <b/>
      <sz val="10"/>
      <name val="Arial Cyr"/>
      <charset val="204"/>
    </font>
    <font>
      <sz val="8"/>
      <name val="Arial Narrow"/>
      <family val="2"/>
      <charset val="204"/>
    </font>
    <font>
      <b/>
      <sz val="11"/>
      <name val="Arial"/>
      <family val="2"/>
      <charset val="204"/>
    </font>
    <font>
      <b/>
      <sz val="8"/>
      <name val="Arial Cyr"/>
      <charset val="204"/>
    </font>
    <font>
      <b/>
      <i/>
      <sz val="9.5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i/>
      <sz val="9"/>
      <color rgb="FF0070C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21" fillId="0" borderId="0"/>
  </cellStyleXfs>
  <cellXfs count="549">
    <xf numFmtId="0" fontId="0" fillId="0" borderId="0" xfId="0"/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wrapText="1"/>
      <protection hidden="1"/>
    </xf>
    <xf numFmtId="49" fontId="5" fillId="0" borderId="7" xfId="0" applyNumberFormat="1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10" fillId="0" borderId="0" xfId="1" applyProtection="1">
      <protection hidden="1"/>
    </xf>
    <xf numFmtId="0" fontId="13" fillId="0" borderId="0" xfId="1" applyFont="1" applyFill="1" applyAlignment="1" applyProtection="1">
      <alignment horizontal="center" vertical="center"/>
      <protection hidden="1"/>
    </xf>
    <xf numFmtId="0" fontId="10" fillId="0" borderId="0" xfId="1" applyAlignment="1" applyProtection="1">
      <protection hidden="1"/>
    </xf>
    <xf numFmtId="0" fontId="14" fillId="0" borderId="0" xfId="1" applyFont="1" applyBorder="1" applyAlignment="1" applyProtection="1">
      <alignment vertical="center"/>
      <protection hidden="1"/>
    </xf>
    <xf numFmtId="0" fontId="10" fillId="0" borderId="0" xfId="1" applyBorder="1" applyProtection="1"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4" fillId="0" borderId="0" xfId="1" applyFont="1" applyBorder="1" applyAlignment="1" applyProtection="1">
      <alignment horizontal="right" vertical="center"/>
      <protection hidden="1"/>
    </xf>
    <xf numFmtId="0" fontId="15" fillId="3" borderId="18" xfId="1" applyNumberFormat="1" applyFont="1" applyFill="1" applyBorder="1" applyAlignment="1" applyProtection="1">
      <alignment horizontal="center" wrapText="1"/>
      <protection hidden="1"/>
    </xf>
    <xf numFmtId="0" fontId="15" fillId="3" borderId="18" xfId="1" applyFont="1" applyFill="1" applyBorder="1" applyAlignment="1" applyProtection="1">
      <alignment horizontal="center" wrapText="1"/>
      <protection hidden="1"/>
    </xf>
    <xf numFmtId="0" fontId="15" fillId="4" borderId="34" xfId="1" applyNumberFormat="1" applyFont="1" applyFill="1" applyBorder="1" applyAlignment="1" applyProtection="1">
      <alignment horizontal="center" wrapText="1"/>
      <protection hidden="1"/>
    </xf>
    <xf numFmtId="0" fontId="15" fillId="5" borderId="34" xfId="1" applyFont="1" applyFill="1" applyBorder="1" applyAlignment="1" applyProtection="1">
      <alignment horizontal="center" wrapText="1"/>
      <protection hidden="1"/>
    </xf>
    <xf numFmtId="0" fontId="15" fillId="6" borderId="34" xfId="1" applyNumberFormat="1" applyFont="1" applyFill="1" applyBorder="1" applyAlignment="1" applyProtection="1">
      <alignment horizontal="center" wrapText="1"/>
      <protection hidden="1"/>
    </xf>
    <xf numFmtId="0" fontId="12" fillId="4" borderId="34" xfId="1" applyFont="1" applyFill="1" applyBorder="1" applyAlignment="1" applyProtection="1">
      <alignment horizontal="center" vertical="center"/>
      <protection hidden="1"/>
    </xf>
    <xf numFmtId="0" fontId="12" fillId="5" borderId="34" xfId="1" applyFont="1" applyFill="1" applyBorder="1" applyAlignment="1" applyProtection="1">
      <alignment horizontal="center" vertical="center"/>
      <protection hidden="1"/>
    </xf>
    <xf numFmtId="0" fontId="12" fillId="6" borderId="34" xfId="1" applyFont="1" applyFill="1" applyBorder="1" applyAlignment="1" applyProtection="1">
      <alignment horizontal="center" vertical="center"/>
      <protection hidden="1"/>
    </xf>
    <xf numFmtId="0" fontId="12" fillId="8" borderId="36" xfId="1" applyFont="1" applyFill="1" applyBorder="1" applyAlignment="1" applyProtection="1">
      <alignment horizontal="center" vertical="center"/>
      <protection hidden="1"/>
    </xf>
    <xf numFmtId="0" fontId="17" fillId="4" borderId="34" xfId="1" applyFont="1" applyFill="1" applyBorder="1" applyAlignment="1" applyProtection="1">
      <alignment horizontal="center" wrapText="1"/>
      <protection hidden="1"/>
    </xf>
    <xf numFmtId="0" fontId="17" fillId="5" borderId="34" xfId="1" applyFont="1" applyFill="1" applyBorder="1" applyAlignment="1" applyProtection="1">
      <alignment horizontal="center" wrapText="1"/>
      <protection hidden="1"/>
    </xf>
    <xf numFmtId="0" fontId="17" fillId="6" borderId="34" xfId="1" applyFont="1" applyFill="1" applyBorder="1" applyAlignment="1" applyProtection="1">
      <alignment horizontal="center" wrapText="1"/>
      <protection hidden="1"/>
    </xf>
    <xf numFmtId="0" fontId="17" fillId="4" borderId="37" xfId="1" applyFont="1" applyFill="1" applyBorder="1" applyAlignment="1" applyProtection="1">
      <alignment horizontal="center" wrapText="1"/>
      <protection hidden="1"/>
    </xf>
    <xf numFmtId="0" fontId="17" fillId="5" borderId="37" xfId="1" applyFont="1" applyFill="1" applyBorder="1" applyAlignment="1" applyProtection="1">
      <alignment horizontal="center" wrapText="1"/>
      <protection hidden="1"/>
    </xf>
    <xf numFmtId="0" fontId="17" fillId="6" borderId="37" xfId="1" applyFont="1" applyFill="1" applyBorder="1" applyAlignment="1" applyProtection="1">
      <alignment horizontal="center" wrapText="1"/>
      <protection hidden="1"/>
    </xf>
    <xf numFmtId="0" fontId="17" fillId="8" borderId="38" xfId="1" applyFont="1" applyFill="1" applyBorder="1" applyAlignment="1" applyProtection="1">
      <alignment horizontal="center" wrapText="1"/>
      <protection hidden="1"/>
    </xf>
    <xf numFmtId="0" fontId="14" fillId="9" borderId="39" xfId="2" applyFont="1" applyFill="1" applyBorder="1" applyAlignment="1" applyProtection="1">
      <alignment horizontal="center" vertical="center" wrapText="1"/>
      <protection hidden="1"/>
    </xf>
    <xf numFmtId="0" fontId="18" fillId="9" borderId="40" xfId="1" applyFont="1" applyFill="1" applyBorder="1" applyAlignment="1" applyProtection="1">
      <alignment horizontal="center" vertical="center" wrapText="1"/>
      <protection hidden="1"/>
    </xf>
    <xf numFmtId="49" fontId="18" fillId="9" borderId="40" xfId="1" applyNumberFormat="1" applyFont="1" applyFill="1" applyBorder="1" applyAlignment="1" applyProtection="1">
      <alignment horizontal="center" vertical="center" wrapText="1"/>
      <protection hidden="1"/>
    </xf>
    <xf numFmtId="49" fontId="18" fillId="9" borderId="41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42" xfId="1" applyFont="1" applyFill="1" applyBorder="1" applyProtection="1">
      <protection hidden="1"/>
    </xf>
    <xf numFmtId="0" fontId="20" fillId="0" borderId="44" xfId="1" applyFont="1" applyFill="1" applyBorder="1" applyProtection="1">
      <protection hidden="1"/>
    </xf>
    <xf numFmtId="0" fontId="20" fillId="0" borderId="45" xfId="1" applyFont="1" applyFill="1" applyBorder="1" applyProtection="1">
      <protection hidden="1"/>
    </xf>
    <xf numFmtId="0" fontId="21" fillId="0" borderId="0" xfId="3" applyProtection="1">
      <protection hidden="1"/>
    </xf>
    <xf numFmtId="0" fontId="1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Protection="1">
      <protection hidden="1"/>
    </xf>
    <xf numFmtId="0" fontId="15" fillId="7" borderId="34" xfId="1" applyFont="1" applyFill="1" applyBorder="1" applyAlignment="1" applyProtection="1">
      <alignment horizontal="center" wrapText="1"/>
      <protection hidden="1"/>
    </xf>
    <xf numFmtId="0" fontId="12" fillId="8" borderId="34" xfId="1" applyFont="1" applyFill="1" applyBorder="1" applyAlignment="1" applyProtection="1">
      <alignment horizontal="center" vertical="center"/>
      <protection hidden="1"/>
    </xf>
    <xf numFmtId="0" fontId="17" fillId="8" borderId="34" xfId="1" applyFont="1" applyFill="1" applyBorder="1" applyAlignment="1" applyProtection="1">
      <alignment horizontal="center" wrapText="1"/>
      <protection hidden="1"/>
    </xf>
    <xf numFmtId="0" fontId="17" fillId="8" borderId="37" xfId="1" applyFont="1" applyFill="1" applyBorder="1" applyAlignment="1" applyProtection="1">
      <alignment horizontal="center" wrapText="1"/>
      <protection hidden="1"/>
    </xf>
    <xf numFmtId="0" fontId="18" fillId="9" borderId="41" xfId="1" applyFont="1" applyFill="1" applyBorder="1" applyAlignment="1" applyProtection="1">
      <alignment horizontal="center" vertical="center" wrapText="1"/>
      <protection hidden="1"/>
    </xf>
    <xf numFmtId="0" fontId="1" fillId="0" borderId="48" xfId="0" applyFont="1" applyBorder="1" applyAlignment="1">
      <alignment horizontal="left" vertical="center"/>
    </xf>
    <xf numFmtId="0" fontId="1" fillId="0" borderId="0" xfId="0" applyFont="1" applyBorder="1" applyAlignment="1" applyProtection="1">
      <alignment vertical="center"/>
      <protection hidden="1"/>
    </xf>
    <xf numFmtId="49" fontId="24" fillId="0" borderId="1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49" fontId="11" fillId="3" borderId="0" xfId="1" applyNumberFormat="1" applyFont="1" applyFill="1" applyBorder="1" applyAlignment="1" applyProtection="1">
      <alignment horizontal="center" vertical="center"/>
      <protection locked="0" hidden="1"/>
    </xf>
    <xf numFmtId="0" fontId="15" fillId="12" borderId="34" xfId="1" applyNumberFormat="1" applyFont="1" applyFill="1" applyBorder="1" applyAlignment="1" applyProtection="1">
      <alignment horizontal="center" wrapText="1"/>
      <protection hidden="1"/>
    </xf>
    <xf numFmtId="0" fontId="12" fillId="12" borderId="34" xfId="1" applyFont="1" applyFill="1" applyBorder="1" applyAlignment="1" applyProtection="1">
      <alignment horizontal="center" vertical="center"/>
      <protection hidden="1"/>
    </xf>
    <xf numFmtId="0" fontId="17" fillId="12" borderId="34" xfId="1" applyFont="1" applyFill="1" applyBorder="1" applyAlignment="1" applyProtection="1">
      <alignment horizontal="center" wrapText="1"/>
      <protection hidden="1"/>
    </xf>
    <xf numFmtId="0" fontId="17" fillId="12" borderId="37" xfId="1" applyFont="1" applyFill="1" applyBorder="1" applyAlignment="1" applyProtection="1">
      <alignment horizontal="center" wrapText="1"/>
      <protection hidden="1"/>
    </xf>
    <xf numFmtId="0" fontId="17" fillId="0" borderId="0" xfId="1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15" fillId="13" borderId="34" xfId="1" applyNumberFormat="1" applyFont="1" applyFill="1" applyBorder="1" applyAlignment="1" applyProtection="1">
      <alignment horizontal="center" wrapText="1"/>
      <protection hidden="1"/>
    </xf>
    <xf numFmtId="0" fontId="12" fillId="13" borderId="34" xfId="1" applyFont="1" applyFill="1" applyBorder="1" applyAlignment="1" applyProtection="1">
      <alignment horizontal="center" vertical="center"/>
      <protection hidden="1"/>
    </xf>
    <xf numFmtId="0" fontId="17" fillId="13" borderId="37" xfId="1" applyFont="1" applyFill="1" applyBorder="1" applyAlignment="1" applyProtection="1">
      <alignment horizontal="center" wrapText="1"/>
      <protection hidden="1"/>
    </xf>
    <xf numFmtId="0" fontId="15" fillId="11" borderId="49" xfId="1" applyFont="1" applyFill="1" applyBorder="1" applyAlignment="1" applyProtection="1">
      <alignment horizontal="center" wrapText="1"/>
      <protection hidden="1"/>
    </xf>
    <xf numFmtId="0" fontId="15" fillId="11" borderId="32" xfId="1" applyFont="1" applyFill="1" applyBorder="1" applyAlignment="1" applyProtection="1">
      <alignment horizontal="center" wrapText="1"/>
      <protection hidden="1"/>
    </xf>
    <xf numFmtId="0" fontId="12" fillId="11" borderId="32" xfId="1" applyFont="1" applyFill="1" applyBorder="1" applyAlignment="1" applyProtection="1">
      <alignment horizontal="center" vertical="center"/>
      <protection hidden="1"/>
    </xf>
    <xf numFmtId="0" fontId="17" fillId="11" borderId="47" xfId="1" applyFont="1" applyFill="1" applyBorder="1" applyAlignment="1" applyProtection="1">
      <alignment horizontal="center" wrapText="1"/>
      <protection hidden="1"/>
    </xf>
    <xf numFmtId="0" fontId="17" fillId="8" borderId="36" xfId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1" fontId="9" fillId="0" borderId="0" xfId="0" applyNumberFormat="1" applyFont="1" applyAlignment="1" applyProtection="1">
      <alignment horizontal="right" vertical="center"/>
      <protection hidden="1"/>
    </xf>
    <xf numFmtId="49" fontId="7" fillId="3" borderId="11" xfId="0" applyNumberFormat="1" applyFont="1" applyFill="1" applyBorder="1" applyAlignment="1" applyProtection="1">
      <alignment horizontal="left" vertical="center"/>
      <protection locked="0"/>
    </xf>
    <xf numFmtId="165" fontId="25" fillId="2" borderId="22" xfId="0" applyNumberFormat="1" applyFont="1" applyFill="1" applyBorder="1"/>
    <xf numFmtId="0" fontId="9" fillId="2" borderId="22" xfId="0" applyFont="1" applyFill="1" applyBorder="1" applyAlignment="1" applyProtection="1">
      <alignment vertical="center"/>
      <protection hidden="1"/>
    </xf>
    <xf numFmtId="0" fontId="15" fillId="8" borderId="35" xfId="1" applyNumberFormat="1" applyFont="1" applyFill="1" applyBorder="1" applyAlignment="1" applyProtection="1">
      <alignment horizontal="center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29" xfId="1" applyFont="1" applyBorder="1" applyAlignment="1" applyProtection="1">
      <alignment horizontal="left" vertical="center"/>
      <protection hidden="1"/>
    </xf>
    <xf numFmtId="14" fontId="22" fillId="0" borderId="29" xfId="1" applyNumberFormat="1" applyFont="1" applyBorder="1" applyAlignment="1" applyProtection="1">
      <alignment horizontal="center" vertical="center" wrapText="1"/>
      <protection hidden="1"/>
    </xf>
    <xf numFmtId="49" fontId="10" fillId="0" borderId="29" xfId="1" applyNumberFormat="1" applyBorder="1" applyProtection="1">
      <protection hidden="1"/>
    </xf>
    <xf numFmtId="0" fontId="21" fillId="0" borderId="30" xfId="1" applyFont="1" applyBorder="1" applyAlignment="1" applyProtection="1">
      <alignment horizontal="left" vertical="center" wrapText="1"/>
      <protection hidden="1"/>
    </xf>
    <xf numFmtId="0" fontId="21" fillId="0" borderId="28" xfId="1" applyFont="1" applyBorder="1" applyAlignment="1" applyProtection="1">
      <alignment horizontal="left" vertical="center"/>
      <protection hidden="1"/>
    </xf>
    <xf numFmtId="14" fontId="22" fillId="0" borderId="28" xfId="1" applyNumberFormat="1" applyFont="1" applyBorder="1" applyAlignment="1" applyProtection="1">
      <alignment horizontal="center" vertical="center" wrapText="1"/>
      <protection hidden="1"/>
    </xf>
    <xf numFmtId="49" fontId="10" fillId="0" borderId="28" xfId="1" applyNumberFormat="1" applyBorder="1" applyProtection="1">
      <protection hidden="1"/>
    </xf>
    <xf numFmtId="0" fontId="21" fillId="0" borderId="46" xfId="1" applyFont="1" applyBorder="1" applyAlignment="1" applyProtection="1">
      <alignment horizontal="left" vertical="center"/>
      <protection hidden="1"/>
    </xf>
    <xf numFmtId="14" fontId="22" fillId="0" borderId="46" xfId="1" applyNumberFormat="1" applyFont="1" applyBorder="1" applyAlignment="1" applyProtection="1">
      <alignment horizontal="center" vertical="center" wrapText="1"/>
      <protection hidden="1"/>
    </xf>
    <xf numFmtId="49" fontId="10" fillId="0" borderId="46" xfId="1" applyNumberFormat="1" applyBorder="1" applyProtection="1">
      <protection hidden="1"/>
    </xf>
    <xf numFmtId="0" fontId="0" fillId="0" borderId="0" xfId="0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49" fontId="0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0" fontId="1" fillId="2" borderId="12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protection hidden="1"/>
    </xf>
    <xf numFmtId="0" fontId="10" fillId="0" borderId="0" xfId="1" applyAlignment="1" applyProtection="1">
      <alignment horizontal="center"/>
      <protection hidden="1"/>
    </xf>
    <xf numFmtId="0" fontId="10" fillId="0" borderId="0" xfId="1" applyBorder="1" applyAlignment="1" applyProtection="1">
      <alignment horizontal="center"/>
      <protection hidden="1"/>
    </xf>
    <xf numFmtId="165" fontId="10" fillId="0" borderId="0" xfId="1" applyNumberFormat="1" applyAlignment="1" applyProtection="1">
      <alignment horizontal="center"/>
      <protection hidden="1"/>
    </xf>
    <xf numFmtId="168" fontId="10" fillId="0" borderId="0" xfId="1" applyNumberFormat="1" applyAlignment="1" applyProtection="1">
      <alignment horizontal="center"/>
      <protection hidden="1"/>
    </xf>
    <xf numFmtId="169" fontId="10" fillId="0" borderId="0" xfId="1" applyNumberFormat="1" applyAlignment="1" applyProtection="1">
      <alignment horizontal="center"/>
      <protection hidden="1"/>
    </xf>
    <xf numFmtId="167" fontId="10" fillId="0" borderId="0" xfId="1" applyNumberFormat="1" applyAlignment="1" applyProtection="1">
      <alignment horizontal="center"/>
      <protection hidden="1"/>
    </xf>
    <xf numFmtId="173" fontId="10" fillId="0" borderId="0" xfId="1" applyNumberFormat="1" applyAlignment="1" applyProtection="1">
      <alignment horizontal="center"/>
      <protection hidden="1"/>
    </xf>
    <xf numFmtId="174" fontId="10" fillId="0" borderId="0" xfId="1" applyNumberFormat="1" applyAlignment="1" applyProtection="1">
      <alignment horizontal="center"/>
      <protection hidden="1"/>
    </xf>
    <xf numFmtId="175" fontId="10" fillId="0" borderId="0" xfId="1" applyNumberFormat="1" applyAlignment="1" applyProtection="1">
      <alignment horizontal="center"/>
      <protection hidden="1"/>
    </xf>
    <xf numFmtId="176" fontId="10" fillId="0" borderId="0" xfId="1" applyNumberFormat="1" applyAlignment="1" applyProtection="1">
      <alignment horizontal="center"/>
      <protection hidden="1"/>
    </xf>
    <xf numFmtId="177" fontId="10" fillId="0" borderId="0" xfId="1" applyNumberFormat="1" applyAlignment="1" applyProtection="1">
      <alignment horizontal="center"/>
      <protection hidden="1"/>
    </xf>
    <xf numFmtId="170" fontId="10" fillId="0" borderId="0" xfId="1" applyNumberFormat="1" applyAlignment="1" applyProtection="1">
      <alignment horizontal="center"/>
      <protection hidden="1"/>
    </xf>
    <xf numFmtId="171" fontId="10" fillId="0" borderId="0" xfId="1" applyNumberFormat="1" applyAlignment="1" applyProtection="1">
      <alignment horizontal="center"/>
      <protection hidden="1"/>
    </xf>
    <xf numFmtId="172" fontId="10" fillId="0" borderId="0" xfId="1" applyNumberFormat="1" applyAlignment="1" applyProtection="1">
      <alignment horizontal="center"/>
      <protection hidden="1"/>
    </xf>
    <xf numFmtId="179" fontId="10" fillId="0" borderId="0" xfId="1" applyNumberFormat="1" applyAlignment="1" applyProtection="1">
      <alignment horizontal="center"/>
      <protection hidden="1"/>
    </xf>
    <xf numFmtId="0" fontId="15" fillId="13" borderId="55" xfId="1" applyNumberFormat="1" applyFont="1" applyFill="1" applyBorder="1" applyAlignment="1" applyProtection="1">
      <alignment horizontal="center" wrapText="1"/>
      <protection hidden="1"/>
    </xf>
    <xf numFmtId="0" fontId="15" fillId="12" borderId="55" xfId="1" applyNumberFormat="1" applyFont="1" applyFill="1" applyBorder="1" applyAlignment="1" applyProtection="1">
      <alignment horizontal="center" wrapText="1"/>
      <protection hidden="1"/>
    </xf>
    <xf numFmtId="0" fontId="12" fillId="0" borderId="0" xfId="1" applyFont="1" applyFill="1" applyBorder="1" applyAlignment="1" applyProtection="1">
      <alignment horizontal="right" vertical="center"/>
      <protection hidden="1"/>
    </xf>
    <xf numFmtId="49" fontId="12" fillId="0" borderId="0" xfId="1" applyNumberFormat="1" applyFont="1" applyFill="1" applyBorder="1" applyAlignment="1" applyProtection="1">
      <alignment vertical="center"/>
      <protection locked="0" hidden="1"/>
    </xf>
    <xf numFmtId="0" fontId="17" fillId="0" borderId="0" xfId="1" applyFont="1" applyFill="1" applyBorder="1" applyAlignment="1" applyProtection="1">
      <protection hidden="1"/>
    </xf>
    <xf numFmtId="0" fontId="10" fillId="0" borderId="0" xfId="1" applyFill="1" applyBorder="1" applyProtection="1">
      <protection hidden="1"/>
    </xf>
    <xf numFmtId="49" fontId="12" fillId="0" borderId="0" xfId="1" applyNumberFormat="1" applyFont="1" applyFill="1" applyBorder="1" applyAlignment="1" applyProtection="1">
      <alignment horizontal="center" vertical="center"/>
      <protection locked="0" hidden="1"/>
    </xf>
    <xf numFmtId="49" fontId="11" fillId="0" borderId="0" xfId="1" applyNumberFormat="1" applyFont="1" applyFill="1" applyBorder="1" applyAlignment="1" applyProtection="1">
      <alignment horizontal="center" vertical="center"/>
      <protection locked="0" hidden="1"/>
    </xf>
    <xf numFmtId="178" fontId="10" fillId="0" borderId="0" xfId="1" applyNumberFormat="1" applyAlignment="1" applyProtection="1">
      <alignment horizontal="center"/>
      <protection hidden="1"/>
    </xf>
    <xf numFmtId="49" fontId="23" fillId="4" borderId="52" xfId="1" applyNumberFormat="1" applyFont="1" applyFill="1" applyBorder="1" applyAlignment="1" applyProtection="1">
      <alignment horizontal="center"/>
      <protection hidden="1"/>
    </xf>
    <xf numFmtId="0" fontId="15" fillId="4" borderId="54" xfId="1" applyNumberFormat="1" applyFont="1" applyFill="1" applyBorder="1" applyAlignment="1" applyProtection="1">
      <alignment horizontal="center" wrapText="1"/>
      <protection hidden="1"/>
    </xf>
    <xf numFmtId="0" fontId="15" fillId="5" borderId="55" xfId="1" applyFont="1" applyFill="1" applyBorder="1" applyAlignment="1" applyProtection="1">
      <alignment horizontal="center" wrapText="1"/>
      <protection hidden="1"/>
    </xf>
    <xf numFmtId="0" fontId="15" fillId="4" borderId="55" xfId="1" applyNumberFormat="1" applyFont="1" applyFill="1" applyBorder="1" applyAlignment="1" applyProtection="1">
      <alignment horizontal="center" wrapText="1"/>
      <protection hidden="1"/>
    </xf>
    <xf numFmtId="0" fontId="15" fillId="6" borderId="55" xfId="1" applyNumberFormat="1" applyFont="1" applyFill="1" applyBorder="1" applyAlignment="1" applyProtection="1">
      <alignment horizontal="center" wrapText="1"/>
      <protection hidden="1"/>
    </xf>
    <xf numFmtId="0" fontId="15" fillId="7" borderId="55" xfId="1" applyFont="1" applyFill="1" applyBorder="1" applyAlignment="1" applyProtection="1">
      <alignment horizontal="center" wrapText="1"/>
      <protection hidden="1"/>
    </xf>
    <xf numFmtId="0" fontId="15" fillId="4" borderId="56" xfId="1" applyNumberFormat="1" applyFont="1" applyFill="1" applyBorder="1" applyAlignment="1" applyProtection="1">
      <alignment horizontal="center" wrapText="1"/>
      <protection hidden="1"/>
    </xf>
    <xf numFmtId="0" fontId="12" fillId="4" borderId="56" xfId="1" applyFont="1" applyFill="1" applyBorder="1" applyAlignment="1" applyProtection="1">
      <alignment horizontal="center" vertical="center"/>
      <protection hidden="1"/>
    </xf>
    <xf numFmtId="0" fontId="17" fillId="4" borderId="56" xfId="1" applyFont="1" applyFill="1" applyBorder="1" applyAlignment="1" applyProtection="1">
      <alignment horizontal="center" wrapText="1"/>
      <protection hidden="1"/>
    </xf>
    <xf numFmtId="0" fontId="17" fillId="4" borderId="51" xfId="1" applyFont="1" applyFill="1" applyBorder="1" applyAlignment="1" applyProtection="1">
      <alignment horizontal="center" wrapText="1"/>
      <protection hidden="1"/>
    </xf>
    <xf numFmtId="166" fontId="10" fillId="0" borderId="0" xfId="1" applyNumberFormat="1" applyAlignment="1" applyProtection="1">
      <alignment horizontal="center"/>
      <protection hidden="1"/>
    </xf>
    <xf numFmtId="0" fontId="0" fillId="0" borderId="0" xfId="0" applyFill="1"/>
    <xf numFmtId="0" fontId="1" fillId="0" borderId="0" xfId="0" applyFont="1" applyBorder="1" applyAlignment="1" applyProtection="1">
      <alignment horizontal="right" vertical="center"/>
      <protection hidden="1"/>
    </xf>
    <xf numFmtId="0" fontId="1" fillId="0" borderId="18" xfId="0" applyFont="1" applyBorder="1" applyAlignment="1">
      <alignment horizontal="right" vertical="center" wrapText="1"/>
    </xf>
    <xf numFmtId="0" fontId="1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49" fontId="7" fillId="3" borderId="9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165" fontId="25" fillId="2" borderId="16" xfId="0" applyNumberFormat="1" applyFont="1" applyFill="1" applyBorder="1"/>
    <xf numFmtId="165" fontId="25" fillId="2" borderId="17" xfId="0" applyNumberFormat="1" applyFont="1" applyFill="1" applyBorder="1" applyAlignment="1">
      <alignment horizontal="center"/>
    </xf>
    <xf numFmtId="0" fontId="10" fillId="14" borderId="0" xfId="1" applyFill="1" applyProtection="1">
      <protection hidden="1"/>
    </xf>
    <xf numFmtId="0" fontId="5" fillId="0" borderId="27" xfId="0" applyFont="1" applyBorder="1" applyAlignment="1" applyProtection="1">
      <alignment horizontal="center" vertical="center" wrapText="1"/>
      <protection hidden="1"/>
    </xf>
    <xf numFmtId="49" fontId="5" fillId="0" borderId="27" xfId="0" applyNumberFormat="1" applyFont="1" applyBorder="1" applyAlignment="1" applyProtection="1">
      <alignment horizontal="center" vertical="center" wrapText="1"/>
      <protection hidden="1"/>
    </xf>
    <xf numFmtId="49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0" xfId="1" applyFill="1"/>
    <xf numFmtId="0" fontId="28" fillId="0" borderId="26" xfId="0" applyFont="1" applyBorder="1" applyAlignment="1" applyProtection="1">
      <alignment horizont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7" fillId="3" borderId="26" xfId="1" applyFont="1" applyFill="1" applyBorder="1" applyProtection="1">
      <protection locked="0"/>
    </xf>
    <xf numFmtId="0" fontId="7" fillId="3" borderId="26" xfId="1" applyFont="1" applyFill="1" applyBorder="1" applyProtection="1">
      <protection hidden="1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center"/>
      <protection hidden="1"/>
    </xf>
    <xf numFmtId="0" fontId="8" fillId="0" borderId="57" xfId="0" applyFont="1" applyBorder="1" applyAlignment="1" applyProtection="1">
      <alignment horizontal="center" vertical="center"/>
      <protection hidden="1"/>
    </xf>
    <xf numFmtId="0" fontId="7" fillId="3" borderId="9" xfId="1" applyFont="1" applyFill="1" applyBorder="1" applyProtection="1">
      <protection locked="0"/>
    </xf>
    <xf numFmtId="0" fontId="7" fillId="3" borderId="9" xfId="1" applyFont="1" applyFill="1" applyBorder="1" applyProtection="1">
      <protection hidden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7" fillId="3" borderId="10" xfId="1" applyFont="1" applyFill="1" applyBorder="1" applyProtection="1">
      <protection locked="0"/>
    </xf>
    <xf numFmtId="0" fontId="7" fillId="3" borderId="10" xfId="1" applyFont="1" applyFill="1" applyBorder="1" applyProtection="1">
      <protection hidden="1"/>
    </xf>
    <xf numFmtId="49" fontId="7" fillId="3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0" fillId="3" borderId="0" xfId="1" applyFill="1"/>
    <xf numFmtId="0" fontId="10" fillId="3" borderId="26" xfId="1" applyFill="1" applyBorder="1" applyAlignment="1" applyProtection="1">
      <alignment horizontal="center"/>
      <protection hidden="1"/>
    </xf>
    <xf numFmtId="0" fontId="10" fillId="3" borderId="9" xfId="1" applyFill="1" applyBorder="1" applyAlignment="1" applyProtection="1">
      <alignment horizontal="center"/>
      <protection hidden="1"/>
    </xf>
    <xf numFmtId="0" fontId="10" fillId="3" borderId="10" xfId="1" applyFill="1" applyBorder="1" applyAlignment="1" applyProtection="1">
      <alignment horizontal="center"/>
      <protection hidden="1"/>
    </xf>
    <xf numFmtId="0" fontId="10" fillId="3" borderId="15" xfId="1" applyFill="1" applyBorder="1" applyAlignment="1" applyProtection="1">
      <alignment horizontal="center"/>
      <protection locked="0" hidden="1"/>
    </xf>
    <xf numFmtId="0" fontId="10" fillId="3" borderId="16" xfId="1" applyFill="1" applyBorder="1" applyAlignment="1" applyProtection="1">
      <alignment horizontal="center"/>
      <protection locked="0" hidden="1"/>
    </xf>
    <xf numFmtId="0" fontId="15" fillId="12" borderId="54" xfId="1" applyNumberFormat="1" applyFont="1" applyFill="1" applyBorder="1" applyAlignment="1" applyProtection="1">
      <alignment horizontal="center" wrapText="1"/>
      <protection hidden="1"/>
    </xf>
    <xf numFmtId="0" fontId="15" fillId="12" borderId="56" xfId="1" applyNumberFormat="1" applyFont="1" applyFill="1" applyBorder="1" applyAlignment="1" applyProtection="1">
      <alignment horizontal="center" wrapText="1"/>
      <protection hidden="1"/>
    </xf>
    <xf numFmtId="0" fontId="12" fillId="12" borderId="56" xfId="1" applyFont="1" applyFill="1" applyBorder="1" applyAlignment="1" applyProtection="1">
      <alignment horizontal="center" vertical="center"/>
      <protection hidden="1"/>
    </xf>
    <xf numFmtId="0" fontId="17" fillId="12" borderId="56" xfId="1" applyFont="1" applyFill="1" applyBorder="1" applyAlignment="1" applyProtection="1">
      <alignment horizontal="center" wrapText="1"/>
      <protection hidden="1"/>
    </xf>
    <xf numFmtId="0" fontId="17" fillId="12" borderId="51" xfId="1" applyFont="1" applyFill="1" applyBorder="1" applyAlignment="1" applyProtection="1">
      <alignment horizontal="center" wrapText="1"/>
      <protection hidden="1"/>
    </xf>
    <xf numFmtId="0" fontId="15" fillId="8" borderId="49" xfId="1" applyNumberFormat="1" applyFont="1" applyFill="1" applyBorder="1" applyAlignment="1" applyProtection="1">
      <alignment horizontal="center" wrapText="1"/>
      <protection hidden="1"/>
    </xf>
    <xf numFmtId="0" fontId="12" fillId="8" borderId="32" xfId="1" applyFont="1" applyFill="1" applyBorder="1" applyAlignment="1" applyProtection="1">
      <alignment horizontal="center" vertical="center"/>
      <protection hidden="1"/>
    </xf>
    <xf numFmtId="0" fontId="17" fillId="8" borderId="32" xfId="1" applyFont="1" applyFill="1" applyBorder="1" applyAlignment="1" applyProtection="1">
      <alignment horizontal="center" vertical="center" wrapText="1"/>
      <protection hidden="1"/>
    </xf>
    <xf numFmtId="0" fontId="17" fillId="8" borderId="47" xfId="1" applyFont="1" applyFill="1" applyBorder="1" applyAlignment="1" applyProtection="1">
      <alignment horizontal="center" wrapText="1"/>
      <protection hidden="1"/>
    </xf>
    <xf numFmtId="0" fontId="15" fillId="11" borderId="55" xfId="1" applyFont="1" applyFill="1" applyBorder="1" applyAlignment="1" applyProtection="1">
      <alignment horizontal="center" wrapText="1"/>
      <protection hidden="1"/>
    </xf>
    <xf numFmtId="0" fontId="15" fillId="11" borderId="34" xfId="1" applyFont="1" applyFill="1" applyBorder="1" applyAlignment="1" applyProtection="1">
      <alignment horizontal="center" wrapText="1"/>
      <protection hidden="1"/>
    </xf>
    <xf numFmtId="0" fontId="12" fillId="11" borderId="34" xfId="1" applyFont="1" applyFill="1" applyBorder="1" applyAlignment="1" applyProtection="1">
      <alignment horizontal="center" vertical="center"/>
      <protection hidden="1"/>
    </xf>
    <xf numFmtId="0" fontId="17" fillId="11" borderId="37" xfId="1" applyFont="1" applyFill="1" applyBorder="1" applyAlignment="1" applyProtection="1">
      <alignment horizontal="center" wrapText="1"/>
      <protection hidden="1"/>
    </xf>
    <xf numFmtId="0" fontId="18" fillId="9" borderId="39" xfId="2" applyFont="1" applyFill="1" applyBorder="1" applyAlignment="1" applyProtection="1">
      <alignment horizontal="center" vertical="center" wrapText="1"/>
      <protection hidden="1"/>
    </xf>
    <xf numFmtId="0" fontId="18" fillId="9" borderId="40" xfId="1" applyFont="1" applyFill="1" applyBorder="1" applyAlignment="1" applyProtection="1">
      <alignment horizontal="center" vertical="center"/>
      <protection hidden="1"/>
    </xf>
    <xf numFmtId="0" fontId="13" fillId="2" borderId="52" xfId="1" applyFont="1" applyFill="1" applyBorder="1" applyAlignment="1" applyProtection="1">
      <alignment horizontal="center" vertical="center"/>
      <protection hidden="1"/>
    </xf>
    <xf numFmtId="0" fontId="13" fillId="2" borderId="50" xfId="1" applyFont="1" applyFill="1" applyBorder="1" applyAlignment="1" applyProtection="1">
      <alignment horizontal="center" vertical="center"/>
      <protection hidden="1"/>
    </xf>
    <xf numFmtId="0" fontId="13" fillId="2" borderId="25" xfId="1" applyFont="1" applyFill="1" applyBorder="1" applyAlignment="1" applyProtection="1">
      <alignment horizontal="center" vertical="center"/>
      <protection hidden="1"/>
    </xf>
    <xf numFmtId="0" fontId="12" fillId="0" borderId="45" xfId="1" applyFont="1" applyBorder="1" applyAlignment="1" applyProtection="1">
      <alignment horizontal="center"/>
      <protection hidden="1"/>
    </xf>
    <xf numFmtId="0" fontId="12" fillId="0" borderId="46" xfId="1" applyFont="1" applyBorder="1" applyAlignment="1" applyProtection="1">
      <alignment horizontal="center"/>
      <protection hidden="1"/>
    </xf>
    <xf numFmtId="0" fontId="12" fillId="0" borderId="24" xfId="1" applyFont="1" applyBorder="1" applyAlignment="1" applyProtection="1">
      <alignment horizontal="center"/>
      <protection hidden="1"/>
    </xf>
    <xf numFmtId="0" fontId="15" fillId="6" borderId="35" xfId="1" applyNumberFormat="1" applyFont="1" applyFill="1" applyBorder="1" applyAlignment="1" applyProtection="1">
      <alignment horizontal="center" wrapText="1"/>
      <protection hidden="1"/>
    </xf>
    <xf numFmtId="0" fontId="15" fillId="6" borderId="36" xfId="1" applyNumberFormat="1" applyFont="1" applyFill="1" applyBorder="1" applyAlignment="1" applyProtection="1">
      <alignment horizontal="center" wrapText="1"/>
      <protection hidden="1"/>
    </xf>
    <xf numFmtId="0" fontId="12" fillId="6" borderId="36" xfId="1" applyFont="1" applyFill="1" applyBorder="1" applyAlignment="1" applyProtection="1">
      <alignment horizontal="center" vertical="center"/>
      <protection hidden="1"/>
    </xf>
    <xf numFmtId="0" fontId="17" fillId="6" borderId="36" xfId="1" applyFont="1" applyFill="1" applyBorder="1" applyAlignment="1" applyProtection="1">
      <alignment horizontal="center" wrapText="1"/>
      <protection hidden="1"/>
    </xf>
    <xf numFmtId="0" fontId="17" fillId="6" borderId="38" xfId="1" applyFont="1" applyFill="1" applyBorder="1" applyAlignment="1" applyProtection="1">
      <alignment horizontal="center" wrapText="1"/>
      <protection hidden="1"/>
    </xf>
    <xf numFmtId="180" fontId="10" fillId="0" borderId="0" xfId="1" applyNumberFormat="1" applyAlignment="1" applyProtection="1">
      <alignment horizontal="center"/>
      <protection hidden="1"/>
    </xf>
    <xf numFmtId="0" fontId="26" fillId="0" borderId="52" xfId="0" applyFont="1" applyBorder="1" applyAlignment="1" applyProtection="1">
      <alignment horizontal="center" vertical="center"/>
      <protection hidden="1"/>
    </xf>
    <xf numFmtId="0" fontId="26" fillId="0" borderId="25" xfId="0" applyFont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horizontal="center" vertical="center"/>
      <protection hidden="1"/>
    </xf>
    <xf numFmtId="0" fontId="26" fillId="0" borderId="43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44" xfId="0" applyFont="1" applyBorder="1" applyAlignment="1" applyProtection="1">
      <alignment horizontal="center" vertical="center"/>
      <protection hidden="1"/>
    </xf>
    <xf numFmtId="0" fontId="26" fillId="0" borderId="23" xfId="0" applyFont="1" applyBorder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26" fillId="0" borderId="56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/>
      <protection hidden="1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1" fontId="4" fillId="0" borderId="10" xfId="0" applyNumberFormat="1" applyFont="1" applyBorder="1" applyAlignment="1" applyProtection="1">
      <alignment horizontal="center" vertical="center"/>
      <protection hidden="1"/>
    </xf>
    <xf numFmtId="14" fontId="4" fillId="0" borderId="58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49" fontId="0" fillId="0" borderId="0" xfId="0" applyNumberFormat="1" applyFont="1" applyAlignment="1" applyProtection="1">
      <protection hidden="1"/>
    </xf>
    <xf numFmtId="0" fontId="0" fillId="0" borderId="0" xfId="0" applyAlignment="1"/>
    <xf numFmtId="0" fontId="4" fillId="0" borderId="58" xfId="0" applyFont="1" applyBorder="1" applyAlignment="1" applyProtection="1">
      <alignment vertical="center"/>
      <protection hidden="1"/>
    </xf>
    <xf numFmtId="0" fontId="4" fillId="0" borderId="16" xfId="0" applyFont="1" applyBorder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14" fontId="0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>
      <alignment horizontal="center"/>
    </xf>
    <xf numFmtId="14" fontId="4" fillId="0" borderId="11" xfId="0" applyNumberFormat="1" applyFont="1" applyBorder="1" applyAlignment="1" applyProtection="1">
      <alignment horizontal="center" vertical="center"/>
      <protection hidden="1"/>
    </xf>
    <xf numFmtId="14" fontId="4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 wrapText="1"/>
      <protection hidden="1"/>
    </xf>
    <xf numFmtId="14" fontId="1" fillId="0" borderId="0" xfId="0" applyNumberFormat="1" applyFont="1" applyAlignment="1" applyProtection="1">
      <alignment horizontal="center" vertical="center" wrapText="1"/>
      <protection hidden="1"/>
    </xf>
    <xf numFmtId="0" fontId="29" fillId="0" borderId="10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right"/>
    </xf>
    <xf numFmtId="49" fontId="24" fillId="0" borderId="10" xfId="0" applyNumberFormat="1" applyFont="1" applyBorder="1" applyAlignment="1" applyProtection="1">
      <alignment horizontal="center" vertical="center"/>
      <protection hidden="1"/>
    </xf>
    <xf numFmtId="0" fontId="26" fillId="0" borderId="45" xfId="0" applyFont="1" applyBorder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49" fontId="9" fillId="0" borderId="26" xfId="0" applyNumberFormat="1" applyFont="1" applyBorder="1" applyAlignment="1" applyProtection="1">
      <alignment horizontal="center" vertical="center"/>
      <protection hidden="1"/>
    </xf>
    <xf numFmtId="49" fontId="9" fillId="0" borderId="9" xfId="0" applyNumberFormat="1" applyFont="1" applyBorder="1" applyAlignment="1" applyProtection="1">
      <alignment horizontal="center" vertical="center"/>
      <protection hidden="1"/>
    </xf>
    <xf numFmtId="49" fontId="9" fillId="0" borderId="10" xfId="0" applyNumberFormat="1" applyFont="1" applyBorder="1" applyAlignment="1" applyProtection="1">
      <alignment horizontal="center" vertical="center"/>
      <protection hidden="1"/>
    </xf>
    <xf numFmtId="0" fontId="26" fillId="0" borderId="26" xfId="0" applyFont="1" applyBorder="1" applyAlignment="1" applyProtection="1">
      <alignment horizontal="center" vertical="center"/>
      <protection hidden="1"/>
    </xf>
    <xf numFmtId="49" fontId="9" fillId="0" borderId="11" xfId="0" applyNumberFormat="1" applyFont="1" applyBorder="1" applyAlignment="1" applyProtection="1">
      <alignment horizontal="center" vertical="center"/>
      <protection hidden="1"/>
    </xf>
    <xf numFmtId="49" fontId="9" fillId="0" borderId="6" xfId="0" applyNumberFormat="1" applyFont="1" applyBorder="1" applyAlignment="1" applyProtection="1">
      <alignment horizontal="center" vertical="center"/>
      <protection hidden="1"/>
    </xf>
    <xf numFmtId="0" fontId="26" fillId="0" borderId="51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49" fontId="24" fillId="0" borderId="6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8" borderId="33" xfId="1" applyNumberFormat="1" applyFont="1" applyFill="1" applyBorder="1" applyAlignment="1" applyProtection="1">
      <alignment horizontal="center" wrapText="1"/>
      <protection hidden="1"/>
    </xf>
    <xf numFmtId="0" fontId="15" fillId="8" borderId="34" xfId="1" applyNumberFormat="1" applyFont="1" applyFill="1" applyBorder="1" applyAlignment="1" applyProtection="1">
      <alignment horizontal="center" wrapText="1"/>
      <protection hidden="1"/>
    </xf>
    <xf numFmtId="0" fontId="15" fillId="15" borderId="55" xfId="1" applyNumberFormat="1" applyFont="1" applyFill="1" applyBorder="1" applyAlignment="1" applyProtection="1">
      <alignment horizontal="center" wrapText="1"/>
      <protection hidden="1"/>
    </xf>
    <xf numFmtId="0" fontId="15" fillId="15" borderId="34" xfId="1" applyNumberFormat="1" applyFont="1" applyFill="1" applyBorder="1" applyAlignment="1" applyProtection="1">
      <alignment horizontal="center" wrapText="1"/>
      <protection hidden="1"/>
    </xf>
    <xf numFmtId="0" fontId="12" fillId="15" borderId="34" xfId="1" applyFont="1" applyFill="1" applyBorder="1" applyAlignment="1" applyProtection="1">
      <alignment horizontal="center" vertical="center"/>
      <protection hidden="1"/>
    </xf>
    <xf numFmtId="0" fontId="17" fillId="15" borderId="34" xfId="1" applyFont="1" applyFill="1" applyBorder="1" applyAlignment="1" applyProtection="1">
      <alignment horizontal="center" wrapText="1"/>
      <protection hidden="1"/>
    </xf>
    <xf numFmtId="0" fontId="17" fillId="15" borderId="37" xfId="1" applyFont="1" applyFill="1" applyBorder="1" applyAlignment="1" applyProtection="1">
      <alignment horizontal="center" wrapText="1"/>
      <protection hidden="1"/>
    </xf>
    <xf numFmtId="0" fontId="15" fillId="15" borderId="55" xfId="1" applyFont="1" applyFill="1" applyBorder="1" applyAlignment="1" applyProtection="1">
      <alignment horizontal="center" wrapText="1"/>
      <protection hidden="1"/>
    </xf>
    <xf numFmtId="0" fontId="15" fillId="15" borderId="34" xfId="1" applyFont="1" applyFill="1" applyBorder="1" applyAlignment="1" applyProtection="1">
      <alignment horizontal="center" wrapText="1"/>
      <protection hidden="1"/>
    </xf>
    <xf numFmtId="49" fontId="12" fillId="0" borderId="46" xfId="1" applyNumberFormat="1" applyFont="1" applyBorder="1" applyAlignment="1" applyProtection="1">
      <alignment horizontal="center"/>
      <protection hidden="1"/>
    </xf>
    <xf numFmtId="49" fontId="13" fillId="2" borderId="50" xfId="1" applyNumberFormat="1" applyFont="1" applyFill="1" applyBorder="1" applyAlignment="1" applyProtection="1">
      <alignment horizontal="center" vertical="center"/>
      <protection hidden="1"/>
    </xf>
    <xf numFmtId="181" fontId="5" fillId="0" borderId="5" xfId="0" applyNumberFormat="1" applyFont="1" applyBorder="1" applyAlignment="1" applyProtection="1">
      <alignment horizontal="center" wrapText="1"/>
      <protection hidden="1"/>
    </xf>
    <xf numFmtId="181" fontId="5" fillId="0" borderId="8" xfId="0" applyNumberFormat="1" applyFont="1" applyBorder="1" applyAlignment="1" applyProtection="1">
      <alignment horizontal="center" vertical="top" wrapText="1"/>
      <protection hidden="1"/>
    </xf>
    <xf numFmtId="181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4" fillId="0" borderId="11" xfId="0" applyNumberFormat="1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left" vertical="center"/>
      <protection hidden="1"/>
    </xf>
    <xf numFmtId="0" fontId="29" fillId="0" borderId="9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14" fontId="4" fillId="0" borderId="9" xfId="0" applyNumberFormat="1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14" fontId="4" fillId="0" borderId="10" xfId="0" applyNumberFormat="1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14" fontId="4" fillId="0" borderId="6" xfId="0" applyNumberFormat="1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30" fillId="0" borderId="58" xfId="0" applyNumberFormat="1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0" borderId="11" xfId="0" applyNumberFormat="1" applyFont="1" applyBorder="1" applyAlignment="1" applyProtection="1">
      <alignment vertical="center"/>
      <protection hidden="1"/>
    </xf>
    <xf numFmtId="1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9" xfId="0" applyNumberFormat="1" applyFont="1" applyBorder="1" applyAlignment="1" applyProtection="1">
      <alignment vertical="center"/>
      <protection hidden="1"/>
    </xf>
    <xf numFmtId="0" fontId="30" fillId="0" borderId="15" xfId="0" applyNumberFormat="1" applyFont="1" applyBorder="1" applyAlignment="1" applyProtection="1">
      <alignment horizontal="center" vertical="center"/>
      <protection hidden="1"/>
    </xf>
    <xf numFmtId="0" fontId="30" fillId="0" borderId="16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0" xfId="0" applyNumberFormat="1" applyFont="1" applyBorder="1" applyAlignment="1" applyProtection="1">
      <alignment vertical="center"/>
      <protection hidden="1"/>
    </xf>
    <xf numFmtId="0" fontId="30" fillId="0" borderId="7" xfId="0" applyNumberFormat="1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14" fontId="4" fillId="0" borderId="19" xfId="0" applyNumberFormat="1" applyFont="1" applyBorder="1" applyAlignment="1" applyProtection="1">
      <alignment horizontal="center" vertical="center"/>
      <protection hidden="1"/>
    </xf>
    <xf numFmtId="0" fontId="4" fillId="0" borderId="19" xfId="0" applyNumberFormat="1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left" vertical="center"/>
      <protection hidden="1"/>
    </xf>
    <xf numFmtId="0" fontId="4" fillId="0" borderId="58" xfId="0" applyNumberFormat="1" applyFont="1" applyBorder="1" applyAlignment="1" applyProtection="1">
      <alignment horizontal="center" vertical="center"/>
      <protection hidden="1"/>
    </xf>
    <xf numFmtId="14" fontId="4" fillId="0" borderId="15" xfId="0" applyNumberFormat="1" applyFont="1" applyBorder="1" applyAlignment="1" applyProtection="1">
      <alignment horizontal="center" vertical="center"/>
      <protection hidden="1"/>
    </xf>
    <xf numFmtId="0" fontId="4" fillId="0" borderId="15" xfId="0" applyNumberFormat="1" applyFont="1" applyBorder="1" applyAlignment="1" applyProtection="1">
      <alignment horizontal="center" vertical="center"/>
      <protection hidden="1"/>
    </xf>
    <xf numFmtId="14" fontId="4" fillId="0" borderId="26" xfId="0" applyNumberFormat="1" applyFont="1" applyBorder="1" applyAlignment="1" applyProtection="1">
      <alignment horizontal="center" vertical="center"/>
      <protection hidden="1"/>
    </xf>
    <xf numFmtId="0" fontId="4" fillId="0" borderId="26" xfId="0" applyNumberFormat="1" applyFont="1" applyBorder="1" applyAlignment="1" applyProtection="1">
      <alignment horizontal="center" vertical="center"/>
      <protection hidden="1"/>
    </xf>
    <xf numFmtId="1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10" xfId="0" applyNumberFormat="1" applyFont="1" applyBorder="1" applyAlignment="1" applyProtection="1">
      <alignment horizontal="center" vertical="center"/>
      <protection hidden="1"/>
    </xf>
    <xf numFmtId="0" fontId="4" fillId="0" borderId="11" xfId="0" applyNumberFormat="1" applyFont="1" applyBorder="1" applyAlignment="1" applyProtection="1">
      <alignment horizontal="center" vertical="center"/>
      <protection hidden="1"/>
    </xf>
    <xf numFmtId="14" fontId="4" fillId="0" borderId="61" xfId="0" applyNumberFormat="1" applyFont="1" applyBorder="1" applyAlignment="1" applyProtection="1">
      <alignment horizontal="center" vertical="center"/>
      <protection hidden="1"/>
    </xf>
    <xf numFmtId="0" fontId="4" fillId="0" borderId="61" xfId="0" applyNumberFormat="1" applyFont="1" applyBorder="1" applyAlignment="1" applyProtection="1">
      <alignment horizontal="center" vertical="center"/>
      <protection hidden="1"/>
    </xf>
    <xf numFmtId="0" fontId="4" fillId="0" borderId="61" xfId="0" applyFont="1" applyBorder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1" xfId="0" applyNumberFormat="1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6" xfId="0" applyNumberFormat="1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182" fontId="10" fillId="0" borderId="0" xfId="1" applyNumberFormat="1" applyAlignment="1" applyProtection="1">
      <alignment horizontal="center"/>
      <protection hidden="1"/>
    </xf>
    <xf numFmtId="0" fontId="15" fillId="8" borderId="36" xfId="1" applyNumberFormat="1" applyFont="1" applyFill="1" applyBorder="1" applyAlignment="1" applyProtection="1">
      <alignment horizontal="center" wrapText="1"/>
      <protection hidden="1"/>
    </xf>
    <xf numFmtId="49" fontId="7" fillId="0" borderId="9" xfId="0" applyNumberFormat="1" applyFont="1" applyFill="1" applyBorder="1" applyAlignment="1" applyProtection="1">
      <alignment horizontal="left" vertical="center"/>
      <protection locked="0"/>
    </xf>
    <xf numFmtId="49" fontId="7" fillId="0" borderId="11" xfId="0" applyNumberFormat="1" applyFont="1" applyFill="1" applyBorder="1" applyAlignment="1" applyProtection="1">
      <alignment horizontal="left" vertical="center"/>
      <protection locked="0"/>
    </xf>
    <xf numFmtId="0" fontId="15" fillId="6" borderId="49" xfId="1" applyNumberFormat="1" applyFont="1" applyFill="1" applyBorder="1" applyAlignment="1" applyProtection="1">
      <alignment horizontal="center" wrapText="1"/>
      <protection hidden="1"/>
    </xf>
    <xf numFmtId="0" fontId="15" fillId="6" borderId="32" xfId="1" applyNumberFormat="1" applyFont="1" applyFill="1" applyBorder="1" applyAlignment="1" applyProtection="1">
      <alignment horizontal="center" wrapText="1"/>
      <protection hidden="1"/>
    </xf>
    <xf numFmtId="0" fontId="12" fillId="6" borderId="32" xfId="1" applyFont="1" applyFill="1" applyBorder="1" applyAlignment="1" applyProtection="1">
      <alignment horizontal="center" vertical="center"/>
      <protection hidden="1"/>
    </xf>
    <xf numFmtId="0" fontId="17" fillId="6" borderId="32" xfId="1" applyFont="1" applyFill="1" applyBorder="1" applyAlignment="1" applyProtection="1">
      <alignment horizontal="center" wrapText="1"/>
      <protection hidden="1"/>
    </xf>
    <xf numFmtId="0" fontId="17" fillId="6" borderId="47" xfId="1" applyFont="1" applyFill="1" applyBorder="1" applyAlignment="1" applyProtection="1">
      <alignment horizontal="center" wrapText="1"/>
      <protection hidden="1"/>
    </xf>
    <xf numFmtId="0" fontId="17" fillId="8" borderId="36" xfId="1" applyFont="1" applyFill="1" applyBorder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0" fillId="0" borderId="7" xfId="0" applyNumberFormat="1" applyFont="1" applyBorder="1" applyAlignment="1" applyProtection="1">
      <alignment horizontal="center" vertical="center"/>
      <protection hidden="1"/>
    </xf>
    <xf numFmtId="0" fontId="30" fillId="0" borderId="7" xfId="0" applyNumberFormat="1" applyFont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49" fontId="29" fillId="0" borderId="6" xfId="0" applyNumberFormat="1" applyFont="1" applyBorder="1" applyAlignment="1" applyProtection="1">
      <alignment horizontal="center" vertical="center"/>
      <protection hidden="1"/>
    </xf>
    <xf numFmtId="164" fontId="5" fillId="0" borderId="3" xfId="0" applyNumberFormat="1" applyFont="1" applyBorder="1" applyAlignment="1" applyProtection="1">
      <alignment horizontal="center" wrapText="1"/>
      <protection hidden="1"/>
    </xf>
    <xf numFmtId="164" fontId="5" fillId="0" borderId="7" xfId="0" applyNumberFormat="1" applyFont="1" applyBorder="1" applyAlignment="1" applyProtection="1">
      <alignment horizontal="center" vertical="top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58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64" fontId="4" fillId="0" borderId="16" xfId="0" applyNumberFormat="1" applyFont="1" applyBorder="1" applyAlignment="1" applyProtection="1">
      <alignment horizontal="center" vertical="center"/>
      <protection hidden="1"/>
    </xf>
    <xf numFmtId="164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9" xfId="0" applyNumberFormat="1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26" fillId="0" borderId="19" xfId="0" applyFont="1" applyBorder="1" applyAlignment="1" applyProtection="1">
      <alignment vertical="center"/>
      <protection hidden="1"/>
    </xf>
    <xf numFmtId="0" fontId="26" fillId="0" borderId="58" xfId="0" applyFont="1" applyBorder="1" applyAlignment="1" applyProtection="1">
      <alignment vertical="center"/>
      <protection hidden="1"/>
    </xf>
    <xf numFmtId="0" fontId="26" fillId="0" borderId="7" xfId="0" applyFont="1" applyBorder="1" applyAlignment="1" applyProtection="1">
      <alignment vertical="center"/>
      <protection hidden="1"/>
    </xf>
    <xf numFmtId="0" fontId="26" fillId="0" borderId="16" xfId="0" applyFont="1" applyBorder="1" applyAlignment="1" applyProtection="1">
      <alignment vertical="center"/>
      <protection hidden="1"/>
    </xf>
    <xf numFmtId="0" fontId="26" fillId="0" borderId="21" xfId="0" applyFont="1" applyBorder="1" applyAlignment="1" applyProtection="1">
      <alignment vertical="center"/>
      <protection hidden="1"/>
    </xf>
    <xf numFmtId="0" fontId="26" fillId="0" borderId="59" xfId="0" applyFont="1" applyBorder="1" applyAlignment="1" applyProtection="1">
      <alignment vertical="center"/>
      <protection hidden="1"/>
    </xf>
    <xf numFmtId="0" fontId="26" fillId="0" borderId="14" xfId="0" applyFont="1" applyBorder="1" applyAlignment="1" applyProtection="1">
      <alignment vertical="center"/>
      <protection hidden="1"/>
    </xf>
    <xf numFmtId="0" fontId="26" fillId="0" borderId="17" xfId="0" applyFont="1" applyBorder="1" applyAlignment="1" applyProtection="1">
      <alignment vertical="center"/>
      <protection hidden="1"/>
    </xf>
    <xf numFmtId="0" fontId="8" fillId="2" borderId="35" xfId="0" applyFont="1" applyFill="1" applyBorder="1" applyAlignment="1" applyProtection="1">
      <alignment horizontal="center" vertical="center"/>
      <protection hidden="1"/>
    </xf>
    <xf numFmtId="0" fontId="8" fillId="2" borderId="38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vertical="center"/>
      <protection hidden="1"/>
    </xf>
    <xf numFmtId="0" fontId="8" fillId="2" borderId="35" xfId="0" applyFont="1" applyFill="1" applyBorder="1" applyAlignment="1" applyProtection="1">
      <alignment vertical="center"/>
      <protection hidden="1"/>
    </xf>
    <xf numFmtId="0" fontId="26" fillId="0" borderId="20" xfId="0" applyFont="1" applyBorder="1" applyAlignment="1" applyProtection="1">
      <alignment vertical="center"/>
      <protection hidden="1"/>
    </xf>
    <xf numFmtId="0" fontId="26" fillId="0" borderId="31" xfId="0" applyFont="1" applyBorder="1" applyAlignment="1" applyProtection="1">
      <alignment vertical="center"/>
      <protection hidden="1"/>
    </xf>
    <xf numFmtId="0" fontId="26" fillId="0" borderId="18" xfId="0" applyFont="1" applyBorder="1" applyAlignment="1" applyProtection="1">
      <alignment vertical="center"/>
      <protection hidden="1"/>
    </xf>
    <xf numFmtId="0" fontId="26" fillId="0" borderId="22" xfId="0" applyFont="1" applyBorder="1" applyAlignment="1" applyProtection="1">
      <alignment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59" xfId="0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0" fontId="8" fillId="2" borderId="36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49" fontId="9" fillId="0" borderId="8" xfId="0" applyNumberFormat="1" applyFont="1" applyBorder="1" applyAlignment="1" applyProtection="1">
      <alignment horizontal="center" vertical="center"/>
      <protection hidden="1"/>
    </xf>
    <xf numFmtId="0" fontId="26" fillId="0" borderId="48" xfId="0" applyFont="1" applyBorder="1" applyAlignment="1" applyProtection="1">
      <alignment vertical="center"/>
      <protection hidden="1"/>
    </xf>
    <xf numFmtId="0" fontId="26" fillId="0" borderId="33" xfId="0" applyFont="1" applyBorder="1" applyAlignment="1" applyProtection="1">
      <alignment vertical="center"/>
      <protection hidden="1"/>
    </xf>
    <xf numFmtId="0" fontId="26" fillId="0" borderId="15" xfId="0" applyFont="1" applyBorder="1" applyAlignment="1" applyProtection="1">
      <alignment vertical="center"/>
      <protection hidden="1"/>
    </xf>
    <xf numFmtId="0" fontId="26" fillId="0" borderId="60" xfId="0" applyFont="1" applyBorder="1" applyAlignment="1" applyProtection="1">
      <alignment vertical="center"/>
      <protection hidden="1"/>
    </xf>
    <xf numFmtId="49" fontId="24" fillId="0" borderId="26" xfId="0" applyNumberFormat="1" applyFont="1" applyBorder="1" applyAlignment="1" applyProtection="1">
      <alignment horizontal="center" vertical="center"/>
      <protection hidden="1"/>
    </xf>
    <xf numFmtId="0" fontId="10" fillId="10" borderId="50" xfId="1" applyFill="1" applyBorder="1" applyProtection="1">
      <protection hidden="1"/>
    </xf>
    <xf numFmtId="0" fontId="10" fillId="10" borderId="25" xfId="1" applyFill="1" applyBorder="1" applyProtection="1">
      <protection hidden="1"/>
    </xf>
    <xf numFmtId="0" fontId="19" fillId="12" borderId="55" xfId="1" applyFont="1" applyFill="1" applyBorder="1" applyAlignment="1" applyProtection="1">
      <alignment horizontal="center" vertical="center" wrapText="1"/>
      <protection hidden="1"/>
    </xf>
    <xf numFmtId="0" fontId="19" fillId="13" borderId="55" xfId="1" applyFont="1" applyFill="1" applyBorder="1" applyAlignment="1" applyProtection="1">
      <alignment horizontal="center" vertical="center" wrapText="1"/>
      <protection hidden="1"/>
    </xf>
    <xf numFmtId="0" fontId="19" fillId="15" borderId="55" xfId="1" applyFont="1" applyFill="1" applyBorder="1" applyAlignment="1" applyProtection="1">
      <alignment horizontal="center" vertical="center" wrapText="1"/>
      <protection hidden="1"/>
    </xf>
    <xf numFmtId="0" fontId="19" fillId="11" borderId="49" xfId="1" applyFont="1" applyFill="1" applyBorder="1" applyAlignment="1" applyProtection="1">
      <alignment horizontal="center" vertical="center" wrapText="1"/>
      <protection hidden="1"/>
    </xf>
    <xf numFmtId="0" fontId="19" fillId="11" borderId="55" xfId="1" applyFont="1" applyFill="1" applyBorder="1" applyAlignment="1" applyProtection="1">
      <alignment horizontal="center" vertical="center" wrapText="1"/>
      <protection hidden="1"/>
    </xf>
    <xf numFmtId="0" fontId="19" fillId="8" borderId="49" xfId="1" applyFont="1" applyFill="1" applyBorder="1" applyAlignment="1" applyProtection="1">
      <alignment horizontal="center" vertical="center" wrapText="1"/>
      <protection hidden="1"/>
    </xf>
    <xf numFmtId="0" fontId="19" fillId="8" borderId="35" xfId="1" applyFont="1" applyFill="1" applyBorder="1" applyAlignment="1" applyProtection="1">
      <alignment horizontal="center" vertical="center" wrapText="1"/>
      <protection hidden="1"/>
    </xf>
    <xf numFmtId="49" fontId="23" fillId="12" borderId="28" xfId="1" applyNumberFormat="1" applyFont="1" applyFill="1" applyBorder="1" applyAlignment="1" applyProtection="1">
      <alignment horizontal="center"/>
      <protection hidden="1"/>
    </xf>
    <xf numFmtId="0" fontId="10" fillId="10" borderId="28" xfId="1" applyFill="1" applyBorder="1" applyProtection="1">
      <protection hidden="1"/>
    </xf>
    <xf numFmtId="49" fontId="23" fillId="13" borderId="28" xfId="1" applyNumberFormat="1" applyFont="1" applyFill="1" applyBorder="1" applyAlignment="1" applyProtection="1">
      <alignment horizontal="center"/>
      <protection hidden="1"/>
    </xf>
    <xf numFmtId="49" fontId="23" fillId="15" borderId="28" xfId="1" applyNumberFormat="1" applyFont="1" applyFill="1" applyBorder="1" applyAlignment="1" applyProtection="1">
      <alignment horizontal="center"/>
      <protection hidden="1"/>
    </xf>
    <xf numFmtId="49" fontId="23" fillId="8" borderId="28" xfId="1" applyNumberFormat="1" applyFont="1" applyFill="1" applyBorder="1" applyAlignment="1" applyProtection="1">
      <alignment horizontal="center"/>
      <protection hidden="1"/>
    </xf>
    <xf numFmtId="49" fontId="10" fillId="11" borderId="28" xfId="1" applyNumberFormat="1" applyFill="1" applyBorder="1" applyAlignment="1" applyProtection="1">
      <alignment horizontal="center"/>
      <protection hidden="1"/>
    </xf>
    <xf numFmtId="49" fontId="23" fillId="13" borderId="50" xfId="1" applyNumberFormat="1" applyFont="1" applyFill="1" applyBorder="1" applyAlignment="1" applyProtection="1">
      <alignment horizontal="center"/>
      <protection hidden="1"/>
    </xf>
    <xf numFmtId="49" fontId="23" fillId="15" borderId="50" xfId="1" applyNumberFormat="1" applyFont="1" applyFill="1" applyBorder="1" applyAlignment="1" applyProtection="1">
      <alignment horizontal="center"/>
      <protection hidden="1"/>
    </xf>
    <xf numFmtId="0" fontId="10" fillId="10" borderId="44" xfId="1" applyFill="1" applyBorder="1" applyProtection="1">
      <protection hidden="1"/>
    </xf>
    <xf numFmtId="49" fontId="23" fillId="8" borderId="23" xfId="1" applyNumberFormat="1" applyFont="1" applyFill="1" applyBorder="1" applyAlignment="1" applyProtection="1">
      <alignment horizontal="center"/>
      <protection hidden="1"/>
    </xf>
    <xf numFmtId="0" fontId="10" fillId="10" borderId="23" xfId="1" applyFill="1" applyBorder="1" applyProtection="1">
      <protection hidden="1"/>
    </xf>
    <xf numFmtId="49" fontId="23" fillId="12" borderId="44" xfId="1" applyNumberFormat="1" applyFont="1" applyFill="1" applyBorder="1" applyAlignment="1" applyProtection="1">
      <alignment horizontal="center"/>
      <protection hidden="1"/>
    </xf>
    <xf numFmtId="0" fontId="10" fillId="10" borderId="45" xfId="1" applyFill="1" applyBorder="1" applyProtection="1">
      <protection hidden="1"/>
    </xf>
    <xf numFmtId="0" fontId="10" fillId="10" borderId="46" xfId="1" applyFill="1" applyBorder="1" applyProtection="1">
      <protection hidden="1"/>
    </xf>
    <xf numFmtId="49" fontId="23" fillId="13" borderId="46" xfId="1" applyNumberFormat="1" applyFont="1" applyFill="1" applyBorder="1" applyAlignment="1" applyProtection="1">
      <alignment horizontal="center"/>
      <protection hidden="1"/>
    </xf>
    <xf numFmtId="0" fontId="10" fillId="10" borderId="24" xfId="1" applyFill="1" applyBorder="1" applyProtection="1">
      <protection hidden="1"/>
    </xf>
    <xf numFmtId="0" fontId="19" fillId="12" borderId="54" xfId="1" applyFont="1" applyFill="1" applyBorder="1" applyAlignment="1" applyProtection="1">
      <alignment horizontal="center" vertical="center" wrapText="1"/>
      <protection hidden="1"/>
    </xf>
    <xf numFmtId="0" fontId="10" fillId="10" borderId="52" xfId="1" applyFill="1" applyBorder="1" applyProtection="1">
      <protection hidden="1"/>
    </xf>
    <xf numFmtId="49" fontId="23" fillId="12" borderId="50" xfId="1" applyNumberFormat="1" applyFont="1" applyFill="1" applyBorder="1" applyAlignment="1" applyProtection="1">
      <alignment horizontal="center"/>
      <protection hidden="1"/>
    </xf>
    <xf numFmtId="0" fontId="18" fillId="9" borderId="55" xfId="1" applyFont="1" applyFill="1" applyBorder="1" applyAlignment="1" applyProtection="1">
      <alignment horizontal="center" vertical="center"/>
      <protection hidden="1"/>
    </xf>
    <xf numFmtId="0" fontId="18" fillId="9" borderId="55" xfId="1" applyFont="1" applyFill="1" applyBorder="1" applyAlignment="1" applyProtection="1">
      <alignment horizontal="center" vertical="center" wrapText="1"/>
      <protection hidden="1"/>
    </xf>
    <xf numFmtId="49" fontId="18" fillId="9" borderId="55" xfId="1" applyNumberFormat="1" applyFont="1" applyFill="1" applyBorder="1" applyAlignment="1" applyProtection="1">
      <alignment horizontal="center" vertical="center" wrapText="1"/>
      <protection hidden="1"/>
    </xf>
    <xf numFmtId="0" fontId="18" fillId="9" borderId="49" xfId="1" applyFont="1" applyFill="1" applyBorder="1" applyAlignment="1" applyProtection="1">
      <alignment horizontal="center" vertical="center" wrapText="1"/>
      <protection hidden="1"/>
    </xf>
    <xf numFmtId="49" fontId="18" fillId="9" borderId="49" xfId="1" applyNumberFormat="1" applyFont="1" applyFill="1" applyBorder="1" applyAlignment="1" applyProtection="1">
      <alignment horizontal="center" vertical="center" wrapText="1"/>
      <protection hidden="1"/>
    </xf>
    <xf numFmtId="0" fontId="21" fillId="0" borderId="28" xfId="1" applyFont="1" applyBorder="1" applyAlignment="1" applyProtection="1">
      <alignment horizontal="left" vertical="center" wrapText="1"/>
      <protection hidden="1"/>
    </xf>
    <xf numFmtId="14" fontId="22" fillId="0" borderId="50" xfId="1" applyNumberFormat="1" applyFont="1" applyBorder="1" applyAlignment="1" applyProtection="1">
      <alignment horizontal="center" vertical="center" wrapText="1"/>
      <protection hidden="1"/>
    </xf>
    <xf numFmtId="49" fontId="10" fillId="0" borderId="50" xfId="1" applyNumberFormat="1" applyBorder="1" applyProtection="1">
      <protection hidden="1"/>
    </xf>
    <xf numFmtId="0" fontId="21" fillId="0" borderId="50" xfId="1" applyFont="1" applyBorder="1" applyAlignment="1" applyProtection="1">
      <alignment horizontal="left" vertical="center" wrapText="1"/>
      <protection hidden="1"/>
    </xf>
    <xf numFmtId="49" fontId="10" fillId="0" borderId="25" xfId="1" applyNumberFormat="1" applyBorder="1" applyProtection="1">
      <protection hidden="1"/>
    </xf>
    <xf numFmtId="49" fontId="10" fillId="0" borderId="23" xfId="1" applyNumberFormat="1" applyBorder="1" applyProtection="1">
      <protection hidden="1"/>
    </xf>
    <xf numFmtId="0" fontId="10" fillId="0" borderId="23" xfId="1" applyBorder="1" applyProtection="1">
      <protection hidden="1"/>
    </xf>
    <xf numFmtId="0" fontId="21" fillId="0" borderId="46" xfId="1" applyFont="1" applyBorder="1" applyAlignment="1" applyProtection="1">
      <alignment horizontal="left" vertical="center" wrapText="1"/>
      <protection hidden="1"/>
    </xf>
    <xf numFmtId="49" fontId="10" fillId="0" borderId="24" xfId="1" applyNumberFormat="1" applyBorder="1" applyProtection="1">
      <protection hidden="1"/>
    </xf>
    <xf numFmtId="0" fontId="18" fillId="9" borderId="54" xfId="2" applyFont="1" applyFill="1" applyBorder="1" applyAlignment="1" applyProtection="1">
      <alignment horizontal="center" vertical="center" wrapText="1"/>
      <protection hidden="1"/>
    </xf>
    <xf numFmtId="0" fontId="20" fillId="0" borderId="52" xfId="1" applyFont="1" applyFill="1" applyBorder="1" applyProtection="1">
      <protection hidden="1"/>
    </xf>
    <xf numFmtId="0" fontId="21" fillId="0" borderId="50" xfId="1" applyFont="1" applyBorder="1" applyAlignment="1" applyProtection="1">
      <alignment horizontal="left" vertical="center"/>
      <protection hidden="1"/>
    </xf>
    <xf numFmtId="0" fontId="10" fillId="0" borderId="25" xfId="1" applyNumberFormat="1" applyBorder="1" applyProtection="1">
      <protection hidden="1"/>
    </xf>
    <xf numFmtId="0" fontId="10" fillId="0" borderId="23" xfId="1" applyNumberFormat="1" applyBorder="1" applyProtection="1">
      <protection hidden="1"/>
    </xf>
    <xf numFmtId="0" fontId="19" fillId="4" borderId="54" xfId="1" applyFont="1" applyFill="1" applyBorder="1" applyAlignment="1" applyProtection="1">
      <alignment horizontal="center" vertical="center" wrapText="1"/>
      <protection hidden="1"/>
    </xf>
    <xf numFmtId="0" fontId="19" fillId="4" borderId="55" xfId="1" applyFont="1" applyFill="1" applyBorder="1" applyAlignment="1" applyProtection="1">
      <alignment horizontal="center" vertical="center" wrapText="1"/>
      <protection hidden="1"/>
    </xf>
    <xf numFmtId="0" fontId="19" fillId="5" borderId="55" xfId="1" applyFont="1" applyFill="1" applyBorder="1" applyAlignment="1" applyProtection="1">
      <alignment horizontal="center" vertical="center" wrapText="1"/>
      <protection hidden="1"/>
    </xf>
    <xf numFmtId="0" fontId="19" fillId="8" borderId="55" xfId="1" applyFont="1" applyFill="1" applyBorder="1" applyAlignment="1" applyProtection="1">
      <alignment horizontal="center" vertical="center" wrapText="1"/>
      <protection hidden="1"/>
    </xf>
    <xf numFmtId="0" fontId="19" fillId="6" borderId="55" xfId="1" applyFont="1" applyFill="1" applyBorder="1" applyAlignment="1" applyProtection="1">
      <alignment horizontal="center" vertical="center" wrapText="1"/>
      <protection hidden="1"/>
    </xf>
    <xf numFmtId="0" fontId="19" fillId="7" borderId="55" xfId="1" applyFont="1" applyFill="1" applyBorder="1" applyAlignment="1" applyProtection="1">
      <alignment horizontal="center" vertical="center" wrapText="1"/>
      <protection hidden="1"/>
    </xf>
    <xf numFmtId="0" fontId="19" fillId="6" borderId="49" xfId="1" applyFont="1" applyFill="1" applyBorder="1" applyAlignment="1" applyProtection="1">
      <alignment horizontal="center" vertical="center" wrapText="1"/>
      <protection hidden="1"/>
    </xf>
    <xf numFmtId="49" fontId="23" fillId="4" borderId="28" xfId="1" applyNumberFormat="1" applyFont="1" applyFill="1" applyBorder="1" applyAlignment="1" applyProtection="1">
      <alignment horizontal="center"/>
      <protection hidden="1"/>
    </xf>
    <xf numFmtId="49" fontId="10" fillId="5" borderId="28" xfId="1" applyNumberFormat="1" applyFill="1" applyBorder="1" applyAlignment="1" applyProtection="1">
      <alignment horizontal="center"/>
      <protection hidden="1"/>
    </xf>
    <xf numFmtId="49" fontId="10" fillId="15" borderId="28" xfId="1" applyNumberFormat="1" applyFill="1" applyBorder="1" applyAlignment="1" applyProtection="1">
      <alignment horizontal="center"/>
      <protection hidden="1"/>
    </xf>
    <xf numFmtId="49" fontId="23" fillId="11" borderId="28" xfId="1" applyNumberFormat="1" applyFont="1" applyFill="1" applyBorder="1" applyAlignment="1" applyProtection="1">
      <alignment horizontal="center"/>
      <protection hidden="1"/>
    </xf>
    <xf numFmtId="49" fontId="10" fillId="8" borderId="28" xfId="1" applyNumberFormat="1" applyFill="1" applyBorder="1" applyAlignment="1" applyProtection="1">
      <alignment horizontal="center"/>
      <protection hidden="1"/>
    </xf>
    <xf numFmtId="49" fontId="23" fillId="4" borderId="50" xfId="1" applyNumberFormat="1" applyFont="1" applyFill="1" applyBorder="1" applyAlignment="1" applyProtection="1">
      <alignment horizontal="center"/>
      <protection hidden="1"/>
    </xf>
    <xf numFmtId="49" fontId="10" fillId="5" borderId="50" xfId="1" applyNumberFormat="1" applyFill="1" applyBorder="1" applyAlignment="1" applyProtection="1">
      <alignment horizontal="center"/>
      <protection hidden="1"/>
    </xf>
    <xf numFmtId="49" fontId="23" fillId="4" borderId="44" xfId="1" applyNumberFormat="1" applyFont="1" applyFill="1" applyBorder="1" applyAlignment="1" applyProtection="1">
      <alignment horizontal="center"/>
      <protection hidden="1"/>
    </xf>
    <xf numFmtId="49" fontId="10" fillId="8" borderId="23" xfId="1" applyNumberFormat="1" applyFill="1" applyBorder="1" applyAlignment="1" applyProtection="1">
      <alignment horizontal="center"/>
      <protection hidden="1"/>
    </xf>
    <xf numFmtId="49" fontId="23" fillId="4" borderId="45" xfId="1" applyNumberFormat="1" applyFont="1" applyFill="1" applyBorder="1" applyAlignment="1" applyProtection="1">
      <alignment horizontal="center"/>
      <protection hidden="1"/>
    </xf>
    <xf numFmtId="49" fontId="10" fillId="15" borderId="46" xfId="1" applyNumberFormat="1" applyFill="1" applyBorder="1" applyAlignment="1" applyProtection="1">
      <alignment horizontal="center"/>
      <protection hidden="1"/>
    </xf>
    <xf numFmtId="0" fontId="21" fillId="0" borderId="29" xfId="1" applyFont="1" applyBorder="1" applyAlignment="1" applyProtection="1">
      <alignment horizontal="left" vertical="center" wrapText="1"/>
      <protection hidden="1"/>
    </xf>
    <xf numFmtId="0" fontId="10" fillId="0" borderId="43" xfId="1" applyNumberFormat="1" applyBorder="1" applyProtection="1">
      <protection hidden="1"/>
    </xf>
    <xf numFmtId="0" fontId="21" fillId="0" borderId="53" xfId="1" applyFont="1" applyBorder="1" applyAlignment="1" applyProtection="1">
      <alignment horizontal="left" vertical="center" wrapText="1"/>
      <protection hidden="1"/>
    </xf>
    <xf numFmtId="0" fontId="20" fillId="0" borderId="51" xfId="1" applyFont="1" applyFill="1" applyBorder="1" applyProtection="1">
      <protection hidden="1"/>
    </xf>
    <xf numFmtId="0" fontId="21" fillId="0" borderId="37" xfId="1" applyFont="1" applyBorder="1" applyAlignment="1" applyProtection="1">
      <alignment horizontal="left" vertical="center"/>
      <protection hidden="1"/>
    </xf>
    <xf numFmtId="14" fontId="22" fillId="0" borderId="37" xfId="1" applyNumberFormat="1" applyFont="1" applyBorder="1" applyAlignment="1" applyProtection="1">
      <alignment horizontal="center" vertical="center" wrapText="1"/>
      <protection hidden="1"/>
    </xf>
    <xf numFmtId="49" fontId="10" fillId="0" borderId="37" xfId="1" applyNumberFormat="1" applyBorder="1" applyProtection="1">
      <protection hidden="1"/>
    </xf>
    <xf numFmtId="0" fontId="21" fillId="0" borderId="47" xfId="1" applyFont="1" applyBorder="1" applyAlignment="1" applyProtection="1">
      <alignment horizontal="left" vertical="center" wrapText="1"/>
      <protection hidden="1"/>
    </xf>
    <xf numFmtId="0" fontId="10" fillId="0" borderId="38" xfId="1" applyNumberFormat="1" applyBorder="1" applyProtection="1">
      <protection hidden="1"/>
    </xf>
    <xf numFmtId="0" fontId="19" fillId="6" borderId="35" xfId="1" applyFont="1" applyFill="1" applyBorder="1" applyAlignment="1" applyProtection="1">
      <alignment horizontal="center" vertical="center" wrapText="1"/>
      <protection hidden="1"/>
    </xf>
    <xf numFmtId="49" fontId="10" fillId="5" borderId="46" xfId="1" applyNumberFormat="1" applyFill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wrapText="1"/>
      <protection hidden="1"/>
    </xf>
    <xf numFmtId="0" fontId="11" fillId="0" borderId="0" xfId="1" applyFont="1" applyBorder="1" applyAlignment="1" applyProtection="1">
      <alignment horizontal="center" vertical="center"/>
      <protection hidden="1"/>
    </xf>
    <xf numFmtId="0" fontId="14" fillId="2" borderId="0" xfId="1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57" xfId="0" applyFont="1" applyBorder="1" applyAlignment="1" applyProtection="1">
      <alignment horizontal="left" vertical="center"/>
      <protection hidden="1"/>
    </xf>
    <xf numFmtId="0" fontId="4" fillId="0" borderId="60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49" fontId="5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49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49" fontId="5" fillId="0" borderId="13" xfId="0" applyNumberFormat="1" applyFont="1" applyBorder="1" applyAlignment="1" applyProtection="1">
      <alignment horizontal="center"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 wrapText="1"/>
      <protection hidden="1"/>
    </xf>
    <xf numFmtId="49" fontId="5" fillId="0" borderId="18" xfId="0" applyNumberFormat="1" applyFont="1" applyBorder="1" applyAlignment="1" applyProtection="1">
      <alignment horizontal="center" vertical="center" wrapText="1"/>
      <protection hidden="1"/>
    </xf>
    <xf numFmtId="49" fontId="5" fillId="0" borderId="14" xfId="0" applyNumberFormat="1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9" fillId="0" borderId="48" xfId="0" applyFont="1" applyBorder="1" applyAlignment="1" applyProtection="1">
      <alignment horizontal="center" vertical="center"/>
      <protection hidden="1"/>
    </xf>
    <xf numFmtId="164" fontId="4" fillId="0" borderId="13" xfId="0" applyNumberFormat="1" applyFont="1" applyBorder="1" applyAlignment="1" applyProtection="1">
      <alignment horizontal="center" vertical="center"/>
      <protection hidden="1"/>
    </xf>
    <xf numFmtId="164" fontId="4" fillId="0" borderId="33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vertical="center"/>
      <protection hidden="1"/>
    </xf>
    <xf numFmtId="0" fontId="4" fillId="0" borderId="50" xfId="0" applyFont="1" applyBorder="1" applyAlignment="1" applyProtection="1">
      <alignment vertical="center"/>
      <protection hidden="1"/>
    </xf>
    <xf numFmtId="0" fontId="4" fillId="0" borderId="25" xfId="0" applyFont="1" applyBorder="1" applyAlignment="1" applyProtection="1">
      <alignment vertical="center"/>
      <protection hidden="1"/>
    </xf>
    <xf numFmtId="0" fontId="4" fillId="0" borderId="58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4" fillId="0" borderId="59" xfId="0" applyFont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vertical="center"/>
      <protection hidden="1"/>
    </xf>
    <xf numFmtId="0" fontId="4" fillId="0" borderId="46" xfId="0" applyFont="1" applyBorder="1" applyAlignment="1" applyProtection="1">
      <alignment vertical="center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0" fontId="8" fillId="2" borderId="33" xfId="0" applyFont="1" applyFill="1" applyBorder="1" applyAlignment="1" applyProtection="1">
      <alignment horizontal="center" vertical="center"/>
      <protection hidden="1"/>
    </xf>
    <xf numFmtId="0" fontId="2" fillId="0" borderId="48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" fillId="2" borderId="4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_29_04_2006dp" xfId="2"/>
    <cellStyle name="Обычный_Лист1" xfId="3"/>
  </cellStyles>
  <dxfs count="9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FFFF99"/>
      <color rgb="FFFFFFCC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gif"/><Relationship Id="rId3" Type="http://schemas.openxmlformats.org/officeDocument/2006/relationships/image" Target="../media/image6.png"/><Relationship Id="rId7" Type="http://schemas.openxmlformats.org/officeDocument/2006/relationships/image" Target="../media/image10.gif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gif"/><Relationship Id="rId5" Type="http://schemas.openxmlformats.org/officeDocument/2006/relationships/image" Target="../media/image8.gif"/><Relationship Id="rId10" Type="http://schemas.openxmlformats.org/officeDocument/2006/relationships/image" Target="../media/image13.gif"/><Relationship Id="rId4" Type="http://schemas.openxmlformats.org/officeDocument/2006/relationships/image" Target="../media/image7.png"/><Relationship Id="rId9" Type="http://schemas.openxmlformats.org/officeDocument/2006/relationships/image" Target="../media/image12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3" Type="http://schemas.openxmlformats.org/officeDocument/2006/relationships/image" Target="../media/image6.png"/><Relationship Id="rId7" Type="http://schemas.openxmlformats.org/officeDocument/2006/relationships/image" Target="../media/image9.gif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5" Type="http://schemas.openxmlformats.org/officeDocument/2006/relationships/image" Target="../media/image7.png"/><Relationship Id="rId10" Type="http://schemas.openxmlformats.org/officeDocument/2006/relationships/image" Target="../media/image12.gif"/><Relationship Id="rId4" Type="http://schemas.openxmlformats.org/officeDocument/2006/relationships/image" Target="../media/image14.png"/><Relationship Id="rId9" Type="http://schemas.openxmlformats.org/officeDocument/2006/relationships/image" Target="../media/image11.gi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gif"/><Relationship Id="rId3" Type="http://schemas.openxmlformats.org/officeDocument/2006/relationships/image" Target="../media/image6.png"/><Relationship Id="rId7" Type="http://schemas.openxmlformats.org/officeDocument/2006/relationships/image" Target="../media/image11.gif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0.gif"/><Relationship Id="rId5" Type="http://schemas.openxmlformats.org/officeDocument/2006/relationships/image" Target="../media/image9.gif"/><Relationship Id="rId4" Type="http://schemas.openxmlformats.org/officeDocument/2006/relationships/image" Target="../media/image8.gif"/><Relationship Id="rId9" Type="http://schemas.openxmlformats.org/officeDocument/2006/relationships/image" Target="../media/image13.g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0.gif"/><Relationship Id="rId7" Type="http://schemas.openxmlformats.org/officeDocument/2006/relationships/image" Target="../media/image4.png"/><Relationship Id="rId2" Type="http://schemas.openxmlformats.org/officeDocument/2006/relationships/image" Target="../media/image9.gif"/><Relationship Id="rId1" Type="http://schemas.openxmlformats.org/officeDocument/2006/relationships/image" Target="../media/image8.gif"/><Relationship Id="rId6" Type="http://schemas.openxmlformats.org/officeDocument/2006/relationships/image" Target="../media/image13.gif"/><Relationship Id="rId11" Type="http://schemas.openxmlformats.org/officeDocument/2006/relationships/image" Target="../media/image7.png"/><Relationship Id="rId5" Type="http://schemas.openxmlformats.org/officeDocument/2006/relationships/image" Target="../media/image12.gif"/><Relationship Id="rId10" Type="http://schemas.openxmlformats.org/officeDocument/2006/relationships/image" Target="../media/image14.png"/><Relationship Id="rId4" Type="http://schemas.openxmlformats.org/officeDocument/2006/relationships/image" Target="../media/image11.gif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1428749</xdr:colOff>
      <xdr:row>5</xdr:row>
      <xdr:rowOff>47625</xdr:rowOff>
    </xdr:from>
    <xdr:to>
      <xdr:col>4</xdr:col>
      <xdr:colOff>1215751</xdr:colOff>
      <xdr:row>9</xdr:row>
      <xdr:rowOff>246566</xdr:rowOff>
    </xdr:to>
    <xdr:grpSp>
      <xdr:nvGrpSpPr>
        <xdr:cNvPr id="7" name="Группа 6"/>
        <xdr:cNvGrpSpPr/>
      </xdr:nvGrpSpPr>
      <xdr:grpSpPr>
        <a:xfrm>
          <a:off x="1643062" y="952500"/>
          <a:ext cx="3811314" cy="1091910"/>
          <a:chOff x="1643062" y="952500"/>
          <a:chExt cx="3811314" cy="1091910"/>
        </a:xfrm>
      </xdr:grpSpPr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74376" y="964410"/>
            <a:ext cx="1080000" cy="1080000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3062" y="959628"/>
            <a:ext cx="1077057" cy="1080000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9908" y="952500"/>
            <a:ext cx="935065" cy="108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1535906</xdr:colOff>
      <xdr:row>5</xdr:row>
      <xdr:rowOff>47626</xdr:rowOff>
    </xdr:from>
    <xdr:to>
      <xdr:col>4</xdr:col>
      <xdr:colOff>1322908</xdr:colOff>
      <xdr:row>9</xdr:row>
      <xdr:rowOff>222755</xdr:rowOff>
    </xdr:to>
    <xdr:grpSp>
      <xdr:nvGrpSpPr>
        <xdr:cNvPr id="6" name="Группа 5"/>
        <xdr:cNvGrpSpPr/>
      </xdr:nvGrpSpPr>
      <xdr:grpSpPr>
        <a:xfrm>
          <a:off x="1750219" y="952501"/>
          <a:ext cx="3811314" cy="1091910"/>
          <a:chOff x="1643062" y="952500"/>
          <a:chExt cx="3811314" cy="1091910"/>
        </a:xfrm>
      </xdr:grpSpPr>
      <xdr:pic>
        <xdr:nvPicPr>
          <xdr:cNvPr id="7" name="Рисунок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74376" y="964410"/>
            <a:ext cx="1080000" cy="1080000"/>
          </a:xfrm>
          <a:prstGeom prst="rect">
            <a:avLst/>
          </a:prstGeom>
        </xdr:spPr>
      </xdr:pic>
      <xdr:pic>
        <xdr:nvPicPr>
          <xdr:cNvPr id="8" name="Рисунок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3062" y="959628"/>
            <a:ext cx="1077057" cy="1080000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9908" y="952500"/>
            <a:ext cx="935065" cy="1080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1428750</xdr:colOff>
      <xdr:row>5</xdr:row>
      <xdr:rowOff>47625</xdr:rowOff>
    </xdr:from>
    <xdr:to>
      <xdr:col>4</xdr:col>
      <xdr:colOff>1215752</xdr:colOff>
      <xdr:row>9</xdr:row>
      <xdr:rowOff>246566</xdr:rowOff>
    </xdr:to>
    <xdr:grpSp>
      <xdr:nvGrpSpPr>
        <xdr:cNvPr id="6" name="Группа 5"/>
        <xdr:cNvGrpSpPr/>
      </xdr:nvGrpSpPr>
      <xdr:grpSpPr>
        <a:xfrm>
          <a:off x="1643063" y="952500"/>
          <a:ext cx="3811314" cy="1091910"/>
          <a:chOff x="1643062" y="952500"/>
          <a:chExt cx="3811314" cy="1091910"/>
        </a:xfrm>
      </xdr:grpSpPr>
      <xdr:pic>
        <xdr:nvPicPr>
          <xdr:cNvPr id="7" name="Рисунок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74376" y="964410"/>
            <a:ext cx="1080000" cy="1080000"/>
          </a:xfrm>
          <a:prstGeom prst="rect">
            <a:avLst/>
          </a:prstGeom>
        </xdr:spPr>
      </xdr:pic>
      <xdr:pic>
        <xdr:nvPicPr>
          <xdr:cNvPr id="8" name="Рисунок 7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3062" y="959628"/>
            <a:ext cx="1077057" cy="1080000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9908" y="952500"/>
            <a:ext cx="935065" cy="1080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</xdr:colOff>
      <xdr:row>17</xdr:row>
      <xdr:rowOff>57150</xdr:rowOff>
    </xdr:from>
    <xdr:to>
      <xdr:col>1</xdr:col>
      <xdr:colOff>557212</xdr:colOff>
      <xdr:row>17</xdr:row>
      <xdr:rowOff>371741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34352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109537</xdr:colOff>
      <xdr:row>16</xdr:row>
      <xdr:rowOff>57150</xdr:rowOff>
    </xdr:from>
    <xdr:to>
      <xdr:col>1</xdr:col>
      <xdr:colOff>585787</xdr:colOff>
      <xdr:row>16</xdr:row>
      <xdr:rowOff>371475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" y="47148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18</xdr:row>
      <xdr:rowOff>57150</xdr:rowOff>
    </xdr:from>
    <xdr:to>
      <xdr:col>1</xdr:col>
      <xdr:colOff>557212</xdr:colOff>
      <xdr:row>18</xdr:row>
      <xdr:rowOff>371475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49053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80962</xdr:colOff>
      <xdr:row>10</xdr:row>
      <xdr:rowOff>0</xdr:rowOff>
    </xdr:from>
    <xdr:to>
      <xdr:col>1</xdr:col>
      <xdr:colOff>557212</xdr:colOff>
      <xdr:row>10</xdr:row>
      <xdr:rowOff>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34352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8</xdr:row>
      <xdr:rowOff>57150</xdr:rowOff>
    </xdr:from>
    <xdr:to>
      <xdr:col>1</xdr:col>
      <xdr:colOff>557212</xdr:colOff>
      <xdr:row>8</xdr:row>
      <xdr:rowOff>371475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2198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9</xdr:row>
      <xdr:rowOff>57150</xdr:rowOff>
    </xdr:from>
    <xdr:to>
      <xdr:col>1</xdr:col>
      <xdr:colOff>557212</xdr:colOff>
      <xdr:row>9</xdr:row>
      <xdr:rowOff>371475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49053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66675</xdr:colOff>
      <xdr:row>11</xdr:row>
      <xdr:rowOff>57150</xdr:rowOff>
    </xdr:from>
    <xdr:to>
      <xdr:col>1</xdr:col>
      <xdr:colOff>542925</xdr:colOff>
      <xdr:row>11</xdr:row>
      <xdr:rowOff>371475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66579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76200</xdr:colOff>
      <xdr:row>5</xdr:row>
      <xdr:rowOff>76200</xdr:rowOff>
    </xdr:from>
    <xdr:to>
      <xdr:col>8</xdr:col>
      <xdr:colOff>498426</xdr:colOff>
      <xdr:row>5</xdr:row>
      <xdr:rowOff>476250</xdr:rowOff>
    </xdr:to>
    <xdr:grpSp>
      <xdr:nvGrpSpPr>
        <xdr:cNvPr id="2" name="Группа 1"/>
        <xdr:cNvGrpSpPr/>
      </xdr:nvGrpSpPr>
      <xdr:grpSpPr>
        <a:xfrm>
          <a:off x="2781300" y="1104900"/>
          <a:ext cx="3232101" cy="400050"/>
          <a:chOff x="2800350" y="1085850"/>
          <a:chExt cx="3232101" cy="400050"/>
        </a:xfrm>
      </xdr:grpSpPr>
      <xdr:pic>
        <xdr:nvPicPr>
          <xdr:cNvPr id="41" name="Рисунок 4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2" name="Рисунок 4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3" name="Рисунок 4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4" name="Рисунок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5" name="Рисунок 4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6" name="Рисунок 4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3</xdr:col>
      <xdr:colOff>95250</xdr:colOff>
      <xdr:row>14</xdr:row>
      <xdr:rowOff>85725</xdr:rowOff>
    </xdr:from>
    <xdr:to>
      <xdr:col>8</xdr:col>
      <xdr:colOff>517476</xdr:colOff>
      <xdr:row>14</xdr:row>
      <xdr:rowOff>485775</xdr:rowOff>
    </xdr:to>
    <xdr:grpSp>
      <xdr:nvGrpSpPr>
        <xdr:cNvPr id="47" name="Группа 46"/>
        <xdr:cNvGrpSpPr/>
      </xdr:nvGrpSpPr>
      <xdr:grpSpPr>
        <a:xfrm>
          <a:off x="2800350" y="4000500"/>
          <a:ext cx="3232101" cy="400050"/>
          <a:chOff x="2800350" y="1085850"/>
          <a:chExt cx="3232101" cy="400050"/>
        </a:xfrm>
      </xdr:grpSpPr>
      <xdr:pic>
        <xdr:nvPicPr>
          <xdr:cNvPr id="48" name="Рисунок 4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9" name="Рисунок 4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0" name="Рисунок 4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1" name="Рисунок 5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2" name="Рисунок 5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3" name="Рисунок 5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 editAs="oneCell">
    <xdr:from>
      <xdr:col>1</xdr:col>
      <xdr:colOff>76200</xdr:colOff>
      <xdr:row>20</xdr:row>
      <xdr:rowOff>57150</xdr:rowOff>
    </xdr:from>
    <xdr:to>
      <xdr:col>1</xdr:col>
      <xdr:colOff>552450</xdr:colOff>
      <xdr:row>20</xdr:row>
      <xdr:rowOff>371475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60293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66675</xdr:colOff>
      <xdr:row>7</xdr:row>
      <xdr:rowOff>57150</xdr:rowOff>
    </xdr:from>
    <xdr:to>
      <xdr:col>1</xdr:col>
      <xdr:colOff>542925</xdr:colOff>
      <xdr:row>7</xdr:row>
      <xdr:rowOff>371741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828800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</xdr:colOff>
      <xdr:row>18</xdr:row>
      <xdr:rowOff>57150</xdr:rowOff>
    </xdr:from>
    <xdr:to>
      <xdr:col>1</xdr:col>
      <xdr:colOff>557212</xdr:colOff>
      <xdr:row>18</xdr:row>
      <xdr:rowOff>371741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4357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17</xdr:row>
      <xdr:rowOff>57150</xdr:rowOff>
    </xdr:from>
    <xdr:to>
      <xdr:col>1</xdr:col>
      <xdr:colOff>557212</xdr:colOff>
      <xdr:row>17</xdr:row>
      <xdr:rowOff>371475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6198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16</xdr:row>
      <xdr:rowOff>57150</xdr:rowOff>
    </xdr:from>
    <xdr:to>
      <xdr:col>1</xdr:col>
      <xdr:colOff>557212</xdr:colOff>
      <xdr:row>16</xdr:row>
      <xdr:rowOff>371475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3054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85725</xdr:colOff>
      <xdr:row>20</xdr:row>
      <xdr:rowOff>66675</xdr:rowOff>
    </xdr:from>
    <xdr:to>
      <xdr:col>1</xdr:col>
      <xdr:colOff>561975</xdr:colOff>
      <xdr:row>20</xdr:row>
      <xdr:rowOff>381000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19125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66675</xdr:colOff>
      <xdr:row>19</xdr:row>
      <xdr:rowOff>57150</xdr:rowOff>
    </xdr:from>
    <xdr:to>
      <xdr:col>1</xdr:col>
      <xdr:colOff>542925</xdr:colOff>
      <xdr:row>19</xdr:row>
      <xdr:rowOff>371475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0580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80962</xdr:colOff>
      <xdr:row>9</xdr:row>
      <xdr:rowOff>57150</xdr:rowOff>
    </xdr:from>
    <xdr:to>
      <xdr:col>1</xdr:col>
      <xdr:colOff>557212</xdr:colOff>
      <xdr:row>9</xdr:row>
      <xdr:rowOff>371741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2343150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8</xdr:row>
      <xdr:rowOff>57150</xdr:rowOff>
    </xdr:from>
    <xdr:to>
      <xdr:col>1</xdr:col>
      <xdr:colOff>557212</xdr:colOff>
      <xdr:row>8</xdr:row>
      <xdr:rowOff>371475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321945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7</xdr:row>
      <xdr:rowOff>57150</xdr:rowOff>
    </xdr:from>
    <xdr:to>
      <xdr:col>1</xdr:col>
      <xdr:colOff>557212</xdr:colOff>
      <xdr:row>7</xdr:row>
      <xdr:rowOff>371475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90500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85725</xdr:colOff>
      <xdr:row>11</xdr:row>
      <xdr:rowOff>66675</xdr:rowOff>
    </xdr:from>
    <xdr:to>
      <xdr:col>1</xdr:col>
      <xdr:colOff>561975</xdr:colOff>
      <xdr:row>11</xdr:row>
      <xdr:rowOff>381000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7908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66675</xdr:colOff>
      <xdr:row>10</xdr:row>
      <xdr:rowOff>57150</xdr:rowOff>
    </xdr:from>
    <xdr:to>
      <xdr:col>1</xdr:col>
      <xdr:colOff>542925</xdr:colOff>
      <xdr:row>10</xdr:row>
      <xdr:rowOff>371475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65760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85725</xdr:colOff>
      <xdr:row>5</xdr:row>
      <xdr:rowOff>76200</xdr:rowOff>
    </xdr:from>
    <xdr:to>
      <xdr:col>8</xdr:col>
      <xdr:colOff>507951</xdr:colOff>
      <xdr:row>5</xdr:row>
      <xdr:rowOff>476250</xdr:rowOff>
    </xdr:to>
    <xdr:grpSp>
      <xdr:nvGrpSpPr>
        <xdr:cNvPr id="18" name="Группа 17"/>
        <xdr:cNvGrpSpPr/>
      </xdr:nvGrpSpPr>
      <xdr:grpSpPr>
        <a:xfrm>
          <a:off x="2790825" y="1104900"/>
          <a:ext cx="3232101" cy="400050"/>
          <a:chOff x="2800350" y="1085850"/>
          <a:chExt cx="3232101" cy="400050"/>
        </a:xfrm>
      </xdr:grpSpPr>
      <xdr:pic>
        <xdr:nvPicPr>
          <xdr:cNvPr id="19" name="Рисунок 1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0" name="Рисунок 1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1" name="Рисунок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2" name="Рисунок 2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3" name="Рисунок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4" name="Рисунок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3</xdr:col>
      <xdr:colOff>104775</xdr:colOff>
      <xdr:row>14</xdr:row>
      <xdr:rowOff>57150</xdr:rowOff>
    </xdr:from>
    <xdr:to>
      <xdr:col>8</xdr:col>
      <xdr:colOff>527001</xdr:colOff>
      <xdr:row>14</xdr:row>
      <xdr:rowOff>457200</xdr:rowOff>
    </xdr:to>
    <xdr:grpSp>
      <xdr:nvGrpSpPr>
        <xdr:cNvPr id="25" name="Группа 24"/>
        <xdr:cNvGrpSpPr/>
      </xdr:nvGrpSpPr>
      <xdr:grpSpPr>
        <a:xfrm>
          <a:off x="2809875" y="4410075"/>
          <a:ext cx="3232101" cy="400050"/>
          <a:chOff x="2800350" y="1085850"/>
          <a:chExt cx="3232101" cy="400050"/>
        </a:xfrm>
      </xdr:grpSpPr>
      <xdr:pic>
        <xdr:nvPicPr>
          <xdr:cNvPr id="26" name="Рисунок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7" name="Рисунок 2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8" name="Рисунок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9" name="Рисунок 2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30" name="Рисунок 2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31" name="Рисунок 3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</xdr:colOff>
      <xdr:row>16</xdr:row>
      <xdr:rowOff>57150</xdr:rowOff>
    </xdr:from>
    <xdr:to>
      <xdr:col>1</xdr:col>
      <xdr:colOff>557212</xdr:colOff>
      <xdr:row>16</xdr:row>
      <xdr:rowOff>371741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74357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17</xdr:row>
      <xdr:rowOff>57150</xdr:rowOff>
    </xdr:from>
    <xdr:to>
      <xdr:col>1</xdr:col>
      <xdr:colOff>557212</xdr:colOff>
      <xdr:row>17</xdr:row>
      <xdr:rowOff>371475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6198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18</xdr:row>
      <xdr:rowOff>57150</xdr:rowOff>
    </xdr:from>
    <xdr:to>
      <xdr:col>1</xdr:col>
      <xdr:colOff>557212</xdr:colOff>
      <xdr:row>18</xdr:row>
      <xdr:rowOff>371475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3054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80962</xdr:colOff>
      <xdr:row>7</xdr:row>
      <xdr:rowOff>57150</xdr:rowOff>
    </xdr:from>
    <xdr:to>
      <xdr:col>1</xdr:col>
      <xdr:colOff>557212</xdr:colOff>
      <xdr:row>7</xdr:row>
      <xdr:rowOff>371741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2343150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8</xdr:row>
      <xdr:rowOff>57150</xdr:rowOff>
    </xdr:from>
    <xdr:to>
      <xdr:col>1</xdr:col>
      <xdr:colOff>557212</xdr:colOff>
      <xdr:row>8</xdr:row>
      <xdr:rowOff>371475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321945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9</xdr:row>
      <xdr:rowOff>57150</xdr:rowOff>
    </xdr:from>
    <xdr:to>
      <xdr:col>1</xdr:col>
      <xdr:colOff>557212</xdr:colOff>
      <xdr:row>9</xdr:row>
      <xdr:rowOff>371475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90500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95250</xdr:colOff>
      <xdr:row>5</xdr:row>
      <xdr:rowOff>76200</xdr:rowOff>
    </xdr:from>
    <xdr:to>
      <xdr:col>8</xdr:col>
      <xdr:colOff>517476</xdr:colOff>
      <xdr:row>5</xdr:row>
      <xdr:rowOff>476250</xdr:rowOff>
    </xdr:to>
    <xdr:grpSp>
      <xdr:nvGrpSpPr>
        <xdr:cNvPr id="18" name="Группа 17"/>
        <xdr:cNvGrpSpPr/>
      </xdr:nvGrpSpPr>
      <xdr:grpSpPr>
        <a:xfrm>
          <a:off x="2800350" y="1104900"/>
          <a:ext cx="3232101" cy="400050"/>
          <a:chOff x="2800350" y="1085850"/>
          <a:chExt cx="3232101" cy="400050"/>
        </a:xfrm>
      </xdr:grpSpPr>
      <xdr:pic>
        <xdr:nvPicPr>
          <xdr:cNvPr id="19" name="Рисунок 1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0" name="Рисунок 1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1" name="Рисунок 2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2" name="Рисунок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3" name="Рисунок 2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4" name="Рисунок 2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3</xdr:col>
      <xdr:colOff>114300</xdr:colOff>
      <xdr:row>14</xdr:row>
      <xdr:rowOff>85725</xdr:rowOff>
    </xdr:from>
    <xdr:to>
      <xdr:col>8</xdr:col>
      <xdr:colOff>536526</xdr:colOff>
      <xdr:row>14</xdr:row>
      <xdr:rowOff>485775</xdr:rowOff>
    </xdr:to>
    <xdr:grpSp>
      <xdr:nvGrpSpPr>
        <xdr:cNvPr id="25" name="Группа 24"/>
        <xdr:cNvGrpSpPr/>
      </xdr:nvGrpSpPr>
      <xdr:grpSpPr>
        <a:xfrm>
          <a:off x="2819400" y="3562350"/>
          <a:ext cx="3232101" cy="400050"/>
          <a:chOff x="2800350" y="1085850"/>
          <a:chExt cx="3232101" cy="400050"/>
        </a:xfrm>
      </xdr:grpSpPr>
      <xdr:pic>
        <xdr:nvPicPr>
          <xdr:cNvPr id="26" name="Рисунок 2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7" name="Рисунок 2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8" name="Рисунок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29" name="Рисунок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30" name="Рисунок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31" name="Рисунок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7</xdr:row>
      <xdr:rowOff>66675</xdr:rowOff>
    </xdr:from>
    <xdr:to>
      <xdr:col>8</xdr:col>
      <xdr:colOff>527001</xdr:colOff>
      <xdr:row>7</xdr:row>
      <xdr:rowOff>466725</xdr:rowOff>
    </xdr:to>
    <xdr:grpSp>
      <xdr:nvGrpSpPr>
        <xdr:cNvPr id="48" name="Группа 47"/>
        <xdr:cNvGrpSpPr/>
      </xdr:nvGrpSpPr>
      <xdr:grpSpPr>
        <a:xfrm>
          <a:off x="2809875" y="1495425"/>
          <a:ext cx="3232101" cy="400050"/>
          <a:chOff x="2800350" y="1085850"/>
          <a:chExt cx="3232101" cy="400050"/>
        </a:xfrm>
      </xdr:grpSpPr>
      <xdr:pic>
        <xdr:nvPicPr>
          <xdr:cNvPr id="49" name="Рисунок 4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0" name="Рисунок 4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1" name="Рисунок 5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2" name="Рисунок 5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3" name="Рисунок 5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4" name="Рисунок 5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3</xdr:col>
      <xdr:colOff>123825</xdr:colOff>
      <xdr:row>16</xdr:row>
      <xdr:rowOff>76200</xdr:rowOff>
    </xdr:from>
    <xdr:to>
      <xdr:col>8</xdr:col>
      <xdr:colOff>546051</xdr:colOff>
      <xdr:row>16</xdr:row>
      <xdr:rowOff>476250</xdr:rowOff>
    </xdr:to>
    <xdr:grpSp>
      <xdr:nvGrpSpPr>
        <xdr:cNvPr id="55" name="Группа 54"/>
        <xdr:cNvGrpSpPr/>
      </xdr:nvGrpSpPr>
      <xdr:grpSpPr>
        <a:xfrm>
          <a:off x="2828925" y="4829175"/>
          <a:ext cx="3232101" cy="400050"/>
          <a:chOff x="2800350" y="1085850"/>
          <a:chExt cx="3232101" cy="400050"/>
        </a:xfrm>
      </xdr:grpSpPr>
      <xdr:pic>
        <xdr:nvPicPr>
          <xdr:cNvPr id="56" name="Рисунок 5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0350" y="1085850"/>
            <a:ext cx="316459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7" name="Рисунок 5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47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8" name="Рисунок 5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3352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59" name="Рисунок 5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865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60" name="Рисунок 5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7777" y="1085850"/>
            <a:ext cx="314416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61" name="Рисунок 6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62600" y="1085850"/>
            <a:ext cx="469851" cy="40005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1</xdr:col>
      <xdr:colOff>80962</xdr:colOff>
      <xdr:row>20</xdr:row>
      <xdr:rowOff>57150</xdr:rowOff>
    </xdr:from>
    <xdr:to>
      <xdr:col>1</xdr:col>
      <xdr:colOff>557212</xdr:colOff>
      <xdr:row>20</xdr:row>
      <xdr:rowOff>371741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06742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18</xdr:row>
      <xdr:rowOff>57150</xdr:rowOff>
    </xdr:from>
    <xdr:to>
      <xdr:col>1</xdr:col>
      <xdr:colOff>557212</xdr:colOff>
      <xdr:row>18</xdr:row>
      <xdr:rowOff>371475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69437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19</xdr:row>
      <xdr:rowOff>57150</xdr:rowOff>
    </xdr:from>
    <xdr:to>
      <xdr:col>1</xdr:col>
      <xdr:colOff>557212</xdr:colOff>
      <xdr:row>19</xdr:row>
      <xdr:rowOff>371475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56292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85725</xdr:colOff>
      <xdr:row>22</xdr:row>
      <xdr:rowOff>66675</xdr:rowOff>
    </xdr:from>
    <xdr:to>
      <xdr:col>1</xdr:col>
      <xdr:colOff>561975</xdr:colOff>
      <xdr:row>22</xdr:row>
      <xdr:rowOff>381000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51510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66675</xdr:colOff>
      <xdr:row>21</xdr:row>
      <xdr:rowOff>57150</xdr:rowOff>
    </xdr:from>
    <xdr:to>
      <xdr:col>1</xdr:col>
      <xdr:colOff>542925</xdr:colOff>
      <xdr:row>21</xdr:row>
      <xdr:rowOff>371475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3818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80962</xdr:colOff>
      <xdr:row>10</xdr:row>
      <xdr:rowOff>66675</xdr:rowOff>
    </xdr:from>
    <xdr:to>
      <xdr:col>1</xdr:col>
      <xdr:colOff>557212</xdr:colOff>
      <xdr:row>10</xdr:row>
      <xdr:rowOff>381266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2676525"/>
          <a:ext cx="476250" cy="3145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11</xdr:row>
      <xdr:rowOff>66675</xdr:rowOff>
    </xdr:from>
    <xdr:to>
      <xdr:col>1</xdr:col>
      <xdr:colOff>557212</xdr:colOff>
      <xdr:row>11</xdr:row>
      <xdr:rowOff>381000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355282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80962</xdr:colOff>
      <xdr:row>9</xdr:row>
      <xdr:rowOff>66675</xdr:rowOff>
    </xdr:from>
    <xdr:to>
      <xdr:col>1</xdr:col>
      <xdr:colOff>557212</xdr:colOff>
      <xdr:row>9</xdr:row>
      <xdr:rowOff>381000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22383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85725</xdr:colOff>
      <xdr:row>13</xdr:row>
      <xdr:rowOff>76200</xdr:rowOff>
    </xdr:from>
    <xdr:to>
      <xdr:col>1</xdr:col>
      <xdr:colOff>561975</xdr:colOff>
      <xdr:row>13</xdr:row>
      <xdr:rowOff>390525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124200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66675</xdr:colOff>
      <xdr:row>12</xdr:row>
      <xdr:rowOff>66675</xdr:rowOff>
    </xdr:from>
    <xdr:to>
      <xdr:col>1</xdr:col>
      <xdr:colOff>542925</xdr:colOff>
      <xdr:row>12</xdr:row>
      <xdr:rowOff>381000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990975"/>
          <a:ext cx="476250" cy="3143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6-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46;%208-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14-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46;%2010-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46;%2012-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46;%2014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8-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46;%2016-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56;&#1059;%2010-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14-15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46;%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46;%2012-13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46;%2014-1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46;%2016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83;&#1091;&#1073;\&#1050;&#1072;&#1083;&#1077;&#1085;&#1076;&#1072;&#1088;&#1100;\&#1064;&#1040;&#1041;&#1051;&#1054;&#1053;&#1067;\&#1057;&#1105;&#1090;&#1086;&#1082;&#1072;&#1085;%20&#1053;&#1045;%20&#1059;&#1044;&#1040;&#1051;&#1071;&#1058;&#1068;!%20&#1053;&#1045;%20&#1048;&#1057;&#1055;&#1054;&#1051;&#1068;&#1047;&#1054;&#1042;&#1040;&#1058;&#1068;%20&#1053;&#1040;&#1055;&#1056;&#1071;&#1052;&#1059;&#1070;!\&#1064;&#1040;&#1041;&#1051;&#1054;&#1053;%20&#1050;&#1040;&#1058;%2016-3(4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52;%2021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8;%20&#1046;%208-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56;&#1059;%208-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83;&#1091;&#1073;\&#1050;&#1072;&#1083;&#1077;&#1085;&#1076;&#1072;&#1088;&#1100;\&#1064;&#1040;&#1041;&#1051;&#1054;&#1053;&#1067;\&#1057;&#1105;&#1090;&#1086;&#1082;&#1072;&#1085;%20&#1053;&#1045;%20&#1059;&#1044;&#1040;&#1051;&#1071;&#1058;&#1068;!%20&#1053;&#1045;%20&#1048;&#1057;&#1055;&#1054;&#1051;&#1068;&#1047;&#1054;&#1042;&#1040;&#1058;&#1068;%20&#1053;&#1040;&#1055;&#1056;&#1071;&#1052;&#1059;&#1070;!\&#1064;&#1040;&#1041;&#1051;&#1054;&#1053;%20&#1043;&#1056;&#1059;%2010-3(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83;&#1091;&#1073;\&#1050;&#1072;&#1083;&#1077;&#1085;&#1076;&#1072;&#1088;&#1100;\&#1064;&#1040;&#1041;&#1051;&#1054;&#1053;&#1067;\&#1057;&#1105;&#1090;&#1086;&#1082;&#1072;&#1085;%20&#1053;&#1045;%20&#1059;&#1044;&#1040;&#1051;&#1071;&#1058;&#1068;!%20&#1053;&#1045;%20&#1048;&#1057;&#1055;&#1054;&#1051;&#1068;&#1047;&#1054;&#1042;&#1040;&#1058;&#1068;%20&#1053;&#1040;&#1055;&#1056;&#1071;&#1052;&#1059;&#1070;!\&#1064;&#1040;&#1041;&#1051;&#1054;&#1053;%20&#1050;&#1059;&#1052;%2016-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9;&#1052;%20&#1052;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Гайворонский Артём Игоревич</v>
          </cell>
          <cell r="D1">
            <v>23.9</v>
          </cell>
          <cell r="G1" t="str">
            <v>Московская область</v>
          </cell>
          <cell r="H1">
            <v>40537</v>
          </cell>
          <cell r="I1">
            <v>0</v>
          </cell>
          <cell r="J1" t="str">
            <v>Беликова Е.В.</v>
          </cell>
          <cell r="K1">
            <v>4</v>
          </cell>
        </row>
        <row r="2">
          <cell r="A2">
            <v>2</v>
          </cell>
          <cell r="B2">
            <v>2</v>
          </cell>
          <cell r="C2" t="str">
            <v>Шулепов Константин Олегович</v>
          </cell>
          <cell r="D2">
            <v>23.4</v>
          </cell>
          <cell r="G2" t="str">
            <v>Владимирская область</v>
          </cell>
          <cell r="H2">
            <v>40719</v>
          </cell>
          <cell r="I2">
            <v>0</v>
          </cell>
          <cell r="J2" t="str">
            <v>Асадуллаев Э.Э.</v>
          </cell>
        </row>
        <row r="3">
          <cell r="A3">
            <v>3</v>
          </cell>
          <cell r="B3">
            <v>3</v>
          </cell>
          <cell r="C3" t="str">
            <v>Виноградов Никита Алексеевич</v>
          </cell>
          <cell r="D3">
            <v>23.099999999999998</v>
          </cell>
          <cell r="G3" t="str">
            <v>Тверская область</v>
          </cell>
          <cell r="H3">
            <v>40894</v>
          </cell>
          <cell r="I3">
            <v>0</v>
          </cell>
          <cell r="J3" t="str">
            <v>Новикова И.Е.</v>
          </cell>
        </row>
        <row r="4">
          <cell r="A4">
            <v>4</v>
          </cell>
          <cell r="C4" t="str">
            <v>Белорусов Денис Алексеевич</v>
          </cell>
          <cell r="D4">
            <v>21</v>
          </cell>
          <cell r="G4" t="str">
            <v>Владимирская область</v>
          </cell>
          <cell r="H4">
            <v>40489</v>
          </cell>
          <cell r="I4">
            <v>0</v>
          </cell>
          <cell r="J4" t="str">
            <v>Неровнов А.В.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Журавлев Никита Олегович</v>
          </cell>
          <cell r="G1" t="str">
            <v>Владимирская область</v>
          </cell>
          <cell r="H1">
            <v>39693</v>
          </cell>
          <cell r="I1" t="str">
            <v>2 юн. р.</v>
          </cell>
          <cell r="J1" t="str">
            <v>Амелин С.А.</v>
          </cell>
          <cell r="K1">
            <v>17</v>
          </cell>
        </row>
        <row r="2">
          <cell r="A2">
            <v>2</v>
          </cell>
          <cell r="B2">
            <v>2</v>
          </cell>
          <cell r="C2" t="str">
            <v>Шестаков Лев Андреевич</v>
          </cell>
          <cell r="G2" t="str">
            <v>Владимирская область</v>
          </cell>
          <cell r="H2">
            <v>39616</v>
          </cell>
          <cell r="I2">
            <v>0</v>
          </cell>
          <cell r="J2" t="str">
            <v>Амелин С.А.</v>
          </cell>
        </row>
        <row r="3">
          <cell r="A3">
            <v>3</v>
          </cell>
          <cell r="B3">
            <v>3</v>
          </cell>
          <cell r="C3" t="str">
            <v>Кузнецов Егор Максимович</v>
          </cell>
          <cell r="G3" t="str">
            <v>Тверская область</v>
          </cell>
          <cell r="H3">
            <v>39640</v>
          </cell>
          <cell r="I3">
            <v>0</v>
          </cell>
          <cell r="J3" t="str">
            <v>Вишнякова Н.В.</v>
          </cell>
        </row>
        <row r="4">
          <cell r="A4">
            <v>4</v>
          </cell>
          <cell r="B4">
            <v>3</v>
          </cell>
          <cell r="C4" t="str">
            <v>Ганчев Денис Максимович</v>
          </cell>
          <cell r="G4" t="str">
            <v>Тверская область</v>
          </cell>
          <cell r="H4">
            <v>39687</v>
          </cell>
          <cell r="I4">
            <v>0</v>
          </cell>
          <cell r="J4" t="str">
            <v>Жуков И.Е. Новикова И.Е.</v>
          </cell>
        </row>
        <row r="5">
          <cell r="A5">
            <v>5</v>
          </cell>
          <cell r="B5" t="str">
            <v>5-8</v>
          </cell>
          <cell r="C5" t="str">
            <v>Перегудов Богдан Александрович</v>
          </cell>
          <cell r="G5" t="str">
            <v>Владимирская область</v>
          </cell>
          <cell r="H5">
            <v>39667</v>
          </cell>
          <cell r="I5">
            <v>0</v>
          </cell>
          <cell r="J5" t="str">
            <v>Асадуллаев Э.Э</v>
          </cell>
        </row>
        <row r="6">
          <cell r="A6">
            <v>6</v>
          </cell>
          <cell r="B6" t="str">
            <v>5-8</v>
          </cell>
          <cell r="C6" t="str">
            <v>Васильев Богдан Анатольевич</v>
          </cell>
          <cell r="G6" t="str">
            <v>Владимирская область</v>
          </cell>
          <cell r="H6">
            <v>39675</v>
          </cell>
          <cell r="I6">
            <v>0</v>
          </cell>
          <cell r="J6" t="str">
            <v>Астанов С.</v>
          </cell>
        </row>
        <row r="7">
          <cell r="A7">
            <v>7</v>
          </cell>
          <cell r="B7" t="str">
            <v>5-8</v>
          </cell>
          <cell r="C7" t="str">
            <v>Ганин Евгений Сергеевич</v>
          </cell>
          <cell r="G7" t="str">
            <v>Владимирская область</v>
          </cell>
          <cell r="H7">
            <v>39508</v>
          </cell>
          <cell r="I7" t="str">
            <v>3 юн. р.</v>
          </cell>
          <cell r="J7" t="str">
            <v>Асадуллаев Э.Э.</v>
          </cell>
        </row>
        <row r="8">
          <cell r="A8">
            <v>8</v>
          </cell>
          <cell r="B8" t="str">
            <v>5-8</v>
          </cell>
          <cell r="C8" t="str">
            <v>Поляков Кирилл Игоревич</v>
          </cell>
          <cell r="G8" t="str">
            <v>Тверская область</v>
          </cell>
          <cell r="H8">
            <v>39472</v>
          </cell>
          <cell r="I8" t="str">
            <v>3 юн. р.</v>
          </cell>
          <cell r="J8" t="str">
            <v>Соколов П.В.</v>
          </cell>
        </row>
        <row r="9">
          <cell r="A9">
            <v>9</v>
          </cell>
          <cell r="B9" t="str">
            <v>9-16</v>
          </cell>
          <cell r="C9" t="str">
            <v>Хренов Александр Дмитриевич</v>
          </cell>
          <cell r="G9" t="str">
            <v>Тверская область</v>
          </cell>
          <cell r="H9">
            <v>39541</v>
          </cell>
          <cell r="I9">
            <v>0</v>
          </cell>
          <cell r="J9" t="str">
            <v>Тишинин А.И.</v>
          </cell>
        </row>
        <row r="10">
          <cell r="A10">
            <v>10</v>
          </cell>
          <cell r="B10" t="str">
            <v>9-16</v>
          </cell>
          <cell r="C10" t="str">
            <v>Барабанов Данил Владимирович</v>
          </cell>
          <cell r="G10" t="str">
            <v>Тверская область</v>
          </cell>
          <cell r="H10">
            <v>39529</v>
          </cell>
          <cell r="I10" t="str">
            <v>3 юн. р.</v>
          </cell>
          <cell r="J10" t="str">
            <v>Жуков И.Е. Новикова И.Е.</v>
          </cell>
        </row>
        <row r="11">
          <cell r="A11">
            <v>11</v>
          </cell>
          <cell r="B11" t="str">
            <v>9-16</v>
          </cell>
          <cell r="C11" t="str">
            <v>Бик Дмитрий Сергеевич</v>
          </cell>
          <cell r="G11" t="str">
            <v>Тверская область</v>
          </cell>
          <cell r="H11">
            <v>39485</v>
          </cell>
          <cell r="I11" t="str">
            <v>3 юн. р.</v>
          </cell>
          <cell r="J11" t="str">
            <v>Жуков И.Е.</v>
          </cell>
        </row>
        <row r="12">
          <cell r="A12">
            <v>12</v>
          </cell>
          <cell r="B12" t="str">
            <v>9-16</v>
          </cell>
          <cell r="C12" t="str">
            <v>Антипов Ярослав Сергеевич</v>
          </cell>
          <cell r="G12" t="str">
            <v>Тверская область</v>
          </cell>
          <cell r="H12">
            <v>39467</v>
          </cell>
          <cell r="I12" t="str">
            <v>3 юн. р.</v>
          </cell>
          <cell r="J12" t="str">
            <v>Соколов П.В.</v>
          </cell>
        </row>
        <row r="13">
          <cell r="A13">
            <v>13</v>
          </cell>
          <cell r="B13" t="str">
            <v>9-16</v>
          </cell>
          <cell r="C13" t="str">
            <v>Орлов Дмитрий Артёмович</v>
          </cell>
          <cell r="G13" t="str">
            <v>Тверская область</v>
          </cell>
          <cell r="H13">
            <v>39576</v>
          </cell>
          <cell r="I13">
            <v>0</v>
          </cell>
          <cell r="J13" t="str">
            <v>Жуков И.Е.</v>
          </cell>
        </row>
        <row r="14">
          <cell r="A14">
            <v>14</v>
          </cell>
          <cell r="B14" t="str">
            <v>9-16</v>
          </cell>
          <cell r="C14" t="str">
            <v>Банников Матвей Андреевич</v>
          </cell>
          <cell r="G14" t="str">
            <v>Тверская область</v>
          </cell>
          <cell r="H14">
            <v>39648</v>
          </cell>
          <cell r="I14" t="str">
            <v>3 юн. р.</v>
          </cell>
          <cell r="J14" t="str">
            <v>Соколов П.В.</v>
          </cell>
        </row>
        <row r="15">
          <cell r="A15">
            <v>15</v>
          </cell>
          <cell r="B15" t="str">
            <v>9-16</v>
          </cell>
          <cell r="C15" t="str">
            <v>Петунин Никита Александрович</v>
          </cell>
          <cell r="G15" t="str">
            <v>Владимирская область</v>
          </cell>
          <cell r="H15">
            <v>39474</v>
          </cell>
          <cell r="I15" t="str">
            <v>2 юн. р.</v>
          </cell>
          <cell r="J15" t="str">
            <v>Амелин С.А.</v>
          </cell>
        </row>
        <row r="16">
          <cell r="A16">
            <v>16</v>
          </cell>
          <cell r="B16" t="str">
            <v>9-16</v>
          </cell>
          <cell r="C16" t="str">
            <v>Исаев Даниил Константинович</v>
          </cell>
          <cell r="G16" t="str">
            <v>Ивановская область</v>
          </cell>
          <cell r="H16">
            <v>39678</v>
          </cell>
          <cell r="I16">
            <v>0</v>
          </cell>
          <cell r="J16" t="str">
            <v>Кочетков Е.Е.</v>
          </cell>
        </row>
        <row r="17">
          <cell r="A17">
            <v>17</v>
          </cell>
          <cell r="B17" t="str">
            <v>17</v>
          </cell>
        </row>
        <row r="25">
          <cell r="C25" t="str">
            <v>Магомедов Сулейбан Хизриевич</v>
          </cell>
          <cell r="G25" t="str">
            <v>Тверская область</v>
          </cell>
          <cell r="H25">
            <v>39465</v>
          </cell>
          <cell r="I25">
            <v>0</v>
          </cell>
          <cell r="J25" t="str">
            <v>Тишинин А.И.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Гайворонская Ярослава Игоревна</v>
          </cell>
          <cell r="G1" t="str">
            <v>Московская область</v>
          </cell>
          <cell r="H1">
            <v>39887</v>
          </cell>
          <cell r="I1" t="str">
            <v>2 юн. р.</v>
          </cell>
          <cell r="J1" t="str">
            <v>Беликова Е.В.</v>
          </cell>
          <cell r="K1">
            <v>8</v>
          </cell>
        </row>
        <row r="2">
          <cell r="A2">
            <v>2</v>
          </cell>
          <cell r="B2">
            <v>2</v>
          </cell>
          <cell r="C2" t="str">
            <v>Курышова Арина Михайловна</v>
          </cell>
          <cell r="G2" t="str">
            <v>Владимирская область</v>
          </cell>
          <cell r="H2">
            <v>40371</v>
          </cell>
          <cell r="I2" t="str">
            <v>2 юн. р.</v>
          </cell>
          <cell r="J2" t="str">
            <v>Амелин С.А.</v>
          </cell>
        </row>
        <row r="3">
          <cell r="A3">
            <v>3</v>
          </cell>
          <cell r="B3">
            <v>3</v>
          </cell>
          <cell r="C3" t="str">
            <v>Дергач Яна Владимировна</v>
          </cell>
          <cell r="G3" t="str">
            <v>Тверская область</v>
          </cell>
          <cell r="H3">
            <v>40354</v>
          </cell>
          <cell r="I3">
            <v>0</v>
          </cell>
          <cell r="J3" t="str">
            <v>Новикова И.Е.</v>
          </cell>
        </row>
        <row r="4">
          <cell r="A4">
            <v>4</v>
          </cell>
          <cell r="B4">
            <v>3</v>
          </cell>
          <cell r="C4" t="str">
            <v>Мартынова Светлана Андреевна</v>
          </cell>
          <cell r="G4" t="str">
            <v>Владимирская область</v>
          </cell>
          <cell r="H4">
            <v>40398</v>
          </cell>
          <cell r="I4">
            <v>0</v>
          </cell>
          <cell r="J4" t="str">
            <v>Асадуллаев Э.Э.</v>
          </cell>
        </row>
        <row r="5">
          <cell r="A5">
            <v>5</v>
          </cell>
          <cell r="B5" t="str">
            <v>5-8</v>
          </cell>
          <cell r="C5" t="str">
            <v>Скрипникова Анна Александр.</v>
          </cell>
          <cell r="G5" t="str">
            <v>Тверская область</v>
          </cell>
          <cell r="H5">
            <v>39809</v>
          </cell>
          <cell r="I5" t="str">
            <v>3 юн. р.</v>
          </cell>
          <cell r="J5" t="str">
            <v>Жуков И.Е. Новикова И.Е.</v>
          </cell>
        </row>
        <row r="6">
          <cell r="A6">
            <v>6</v>
          </cell>
          <cell r="B6" t="str">
            <v>5-8</v>
          </cell>
          <cell r="C6" t="str">
            <v>Кушнир Олеся Олеговна</v>
          </cell>
          <cell r="G6" t="str">
            <v>Тверская область</v>
          </cell>
          <cell r="H6">
            <v>39928</v>
          </cell>
          <cell r="I6">
            <v>0</v>
          </cell>
          <cell r="J6" t="str">
            <v>Соколов П.В.</v>
          </cell>
        </row>
        <row r="7">
          <cell r="A7">
            <v>7</v>
          </cell>
          <cell r="B7" t="str">
            <v>5-8</v>
          </cell>
          <cell r="C7" t="str">
            <v>Михеева Елизавета Андреевна</v>
          </cell>
          <cell r="G7" t="str">
            <v>Тверская область</v>
          </cell>
          <cell r="H7">
            <v>39798</v>
          </cell>
          <cell r="I7">
            <v>0</v>
          </cell>
          <cell r="J7" t="str">
            <v>Кузнецов Ю.А.</v>
          </cell>
        </row>
        <row r="8">
          <cell r="A8">
            <v>8</v>
          </cell>
          <cell r="B8" t="str">
            <v>5-8</v>
          </cell>
          <cell r="C8" t="str">
            <v>Новикова Ярослава Дмитриевна</v>
          </cell>
          <cell r="G8" t="str">
            <v>Тверская область</v>
          </cell>
          <cell r="H8">
            <v>40141</v>
          </cell>
          <cell r="I8" t="str">
            <v>3 юн. р.</v>
          </cell>
          <cell r="J8" t="str">
            <v>Новикова И.Е.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Ганин Евгений Сергеевич</v>
          </cell>
          <cell r="D1">
            <v>24.299999999999994</v>
          </cell>
          <cell r="G1" t="str">
            <v>Владимирская область</v>
          </cell>
          <cell r="H1">
            <v>39508</v>
          </cell>
          <cell r="I1">
            <v>0</v>
          </cell>
          <cell r="J1" t="str">
            <v>Асадуллаев Э.Э.</v>
          </cell>
          <cell r="K1">
            <v>13</v>
          </cell>
        </row>
        <row r="2">
          <cell r="A2">
            <v>2</v>
          </cell>
          <cell r="B2">
            <v>2</v>
          </cell>
          <cell r="C2" t="str">
            <v>Орлов Дмитрий Артёмович</v>
          </cell>
          <cell r="D2">
            <v>23.8</v>
          </cell>
          <cell r="G2" t="str">
            <v>Тверская область</v>
          </cell>
          <cell r="H2">
            <v>39576</v>
          </cell>
          <cell r="I2">
            <v>0</v>
          </cell>
          <cell r="J2" t="str">
            <v>Жуков И.Е.</v>
          </cell>
        </row>
        <row r="3">
          <cell r="A3">
            <v>3</v>
          </cell>
          <cell r="B3">
            <v>3</v>
          </cell>
          <cell r="C3" t="str">
            <v>Бик Дмитрий Сергеевич</v>
          </cell>
          <cell r="D3">
            <v>23.1</v>
          </cell>
          <cell r="G3" t="str">
            <v>Тверская область</v>
          </cell>
          <cell r="H3">
            <v>39485</v>
          </cell>
          <cell r="I3" t="str">
            <v>3 юн. р</v>
          </cell>
          <cell r="J3" t="str">
            <v>Жуков И.Е.</v>
          </cell>
        </row>
        <row r="4">
          <cell r="A4">
            <v>4</v>
          </cell>
          <cell r="C4" t="str">
            <v>Васильев Богдан Анатольевич</v>
          </cell>
          <cell r="D4">
            <v>22.999999999999993</v>
          </cell>
          <cell r="G4" t="str">
            <v>Владимирская область</v>
          </cell>
          <cell r="H4">
            <v>39675</v>
          </cell>
          <cell r="I4">
            <v>0</v>
          </cell>
          <cell r="J4" t="str">
            <v>Астанов С.</v>
          </cell>
        </row>
        <row r="5">
          <cell r="A5">
            <v>5</v>
          </cell>
          <cell r="B5" t="str">
            <v>5-8</v>
          </cell>
          <cell r="C5" t="str">
            <v>Костылев Степан Андреевич</v>
          </cell>
          <cell r="G5" t="str">
            <v>Тверская область</v>
          </cell>
          <cell r="H5">
            <v>39632</v>
          </cell>
          <cell r="I5">
            <v>0</v>
          </cell>
          <cell r="J5" t="str">
            <v>Жуков И.Е.</v>
          </cell>
        </row>
        <row r="6">
          <cell r="A6">
            <v>6</v>
          </cell>
          <cell r="B6" t="str">
            <v>5-8</v>
          </cell>
          <cell r="C6" t="str">
            <v>Ганчев Денис Максимович</v>
          </cell>
          <cell r="G6" t="str">
            <v>Тверская область</v>
          </cell>
          <cell r="H6">
            <v>39687</v>
          </cell>
          <cell r="I6">
            <v>0</v>
          </cell>
          <cell r="J6" t="str">
            <v>Жуков И.Е. Новикова И.Е.</v>
          </cell>
        </row>
        <row r="7">
          <cell r="A7">
            <v>7</v>
          </cell>
          <cell r="B7" t="str">
            <v>5-8</v>
          </cell>
          <cell r="C7" t="str">
            <v>Барабанов Данил Владимирович</v>
          </cell>
          <cell r="G7" t="str">
            <v>Тверская область</v>
          </cell>
          <cell r="H7">
            <v>39529</v>
          </cell>
          <cell r="I7" t="str">
            <v>3 юн. р</v>
          </cell>
          <cell r="J7" t="str">
            <v>Жуков И.Е. Новикова И.Е.</v>
          </cell>
        </row>
        <row r="8">
          <cell r="A8">
            <v>8</v>
          </cell>
          <cell r="B8" t="str">
            <v>5-8</v>
          </cell>
          <cell r="C8" t="str">
            <v>Банников Матвей Андреевич</v>
          </cell>
          <cell r="G8" t="str">
            <v>Тверская область</v>
          </cell>
          <cell r="H8">
            <v>39648</v>
          </cell>
          <cell r="I8" t="str">
            <v>3 юн. р.</v>
          </cell>
          <cell r="J8" t="str">
            <v>Соколов П.В.</v>
          </cell>
        </row>
        <row r="9">
          <cell r="A9">
            <v>9</v>
          </cell>
          <cell r="B9" t="str">
            <v>9-13</v>
          </cell>
          <cell r="C9" t="str">
            <v>Антипов Ярослав Сергеевич</v>
          </cell>
          <cell r="G9" t="str">
            <v>Тверская область</v>
          </cell>
          <cell r="H9">
            <v>39467</v>
          </cell>
          <cell r="I9" t="str">
            <v>3 юн. р.</v>
          </cell>
          <cell r="J9" t="str">
            <v>Соколов П.В.</v>
          </cell>
        </row>
        <row r="10">
          <cell r="A10">
            <v>10</v>
          </cell>
          <cell r="B10" t="str">
            <v>9-13</v>
          </cell>
          <cell r="C10" t="str">
            <v>Магомедов Сулейбан Хизриевич</v>
          </cell>
          <cell r="G10" t="str">
            <v>Тверская область</v>
          </cell>
          <cell r="H10">
            <v>39465</v>
          </cell>
          <cell r="I10">
            <v>0</v>
          </cell>
          <cell r="J10" t="str">
            <v>Тишинин А.И.</v>
          </cell>
        </row>
        <row r="11">
          <cell r="A11">
            <v>11</v>
          </cell>
          <cell r="B11" t="str">
            <v>9-13</v>
          </cell>
          <cell r="C11" t="str">
            <v>Кожаринов Максим Сергеевич</v>
          </cell>
          <cell r="G11" t="str">
            <v>Тверская область</v>
          </cell>
          <cell r="H11">
            <v>39409</v>
          </cell>
          <cell r="I11" t="str">
            <v>3 юн. р.</v>
          </cell>
          <cell r="J11" t="str">
            <v>Соколов П.В.</v>
          </cell>
        </row>
        <row r="12">
          <cell r="A12">
            <v>12</v>
          </cell>
          <cell r="B12" t="str">
            <v>9-13</v>
          </cell>
        </row>
        <row r="13">
          <cell r="A13">
            <v>13</v>
          </cell>
          <cell r="B13" t="str">
            <v>9-13</v>
          </cell>
          <cell r="C13" t="str">
            <v>Поляков Кирилл Игоревич</v>
          </cell>
          <cell r="G13" t="str">
            <v>Тверская область</v>
          </cell>
          <cell r="H13">
            <v>39472</v>
          </cell>
          <cell r="I13" t="str">
            <v>3 юн. р.</v>
          </cell>
          <cell r="J13" t="str">
            <v>Соколов П.В.</v>
          </cell>
        </row>
        <row r="15">
          <cell r="C15" t="str">
            <v>Хренов Александр Дмитриевич</v>
          </cell>
          <cell r="G15" t="str">
            <v>Тверская область</v>
          </cell>
          <cell r="H15">
            <v>39541</v>
          </cell>
          <cell r="I15">
            <v>0</v>
          </cell>
          <cell r="J15" t="str">
            <v>Тишинин А.И.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Махинько Артем Алексеевич</v>
          </cell>
          <cell r="D1">
            <v>24.400000000000002</v>
          </cell>
          <cell r="G1" t="str">
            <v>Московская область</v>
          </cell>
          <cell r="H1">
            <v>39171</v>
          </cell>
          <cell r="I1" t="str">
            <v>1 юн. р.</v>
          </cell>
          <cell r="J1" t="str">
            <v>Беликова Е.В.</v>
          </cell>
          <cell r="K1">
            <v>13</v>
          </cell>
        </row>
        <row r="2">
          <cell r="A2">
            <v>2</v>
          </cell>
          <cell r="B2">
            <v>2</v>
          </cell>
          <cell r="C2" t="str">
            <v>Михалин Данила Олегович</v>
          </cell>
          <cell r="D2">
            <v>24.2</v>
          </cell>
          <cell r="G2" t="str">
            <v>Московская область</v>
          </cell>
          <cell r="H2">
            <v>39242</v>
          </cell>
          <cell r="I2">
            <v>0</v>
          </cell>
          <cell r="J2" t="str">
            <v>Аболенский С.А., Козлов Н.В.</v>
          </cell>
        </row>
        <row r="3">
          <cell r="A3">
            <v>3</v>
          </cell>
          <cell r="B3">
            <v>3</v>
          </cell>
          <cell r="C3" t="str">
            <v>Бакутин Никита Сергеевич</v>
          </cell>
          <cell r="D3">
            <v>24.1</v>
          </cell>
          <cell r="G3" t="str">
            <v>Московская область</v>
          </cell>
          <cell r="H3">
            <v>39050</v>
          </cell>
          <cell r="I3">
            <v>0</v>
          </cell>
          <cell r="J3" t="str">
            <v>Беликова Е.В.</v>
          </cell>
        </row>
        <row r="4">
          <cell r="A4">
            <v>4</v>
          </cell>
          <cell r="C4" t="str">
            <v>Кузнецов Кирилл Васильевич</v>
          </cell>
          <cell r="D4">
            <v>23.299999999999997</v>
          </cell>
          <cell r="G4" t="str">
            <v>Тверская область</v>
          </cell>
          <cell r="H4">
            <v>39165</v>
          </cell>
          <cell r="I4" t="str">
            <v>3 юн. р.</v>
          </cell>
          <cell r="J4" t="str">
            <v>Соколов П.В.</v>
          </cell>
        </row>
        <row r="5">
          <cell r="A5">
            <v>5</v>
          </cell>
          <cell r="B5" t="str">
            <v>5-8</v>
          </cell>
          <cell r="C5" t="str">
            <v>Макаров Алексей Юрьевич</v>
          </cell>
          <cell r="G5" t="str">
            <v>Владимирская область</v>
          </cell>
          <cell r="H5">
            <v>39192</v>
          </cell>
          <cell r="I5" t="str">
            <v>2 юн. р.</v>
          </cell>
          <cell r="J5" t="str">
            <v>Амелин С.А.</v>
          </cell>
        </row>
        <row r="6">
          <cell r="A6">
            <v>6</v>
          </cell>
          <cell r="B6" t="str">
            <v>5-8</v>
          </cell>
          <cell r="C6" t="str">
            <v>Захаров Алексей Михайлович</v>
          </cell>
          <cell r="G6" t="str">
            <v>Санкт-Петербург</v>
          </cell>
          <cell r="H6">
            <v>39303</v>
          </cell>
          <cell r="I6">
            <v>0</v>
          </cell>
          <cell r="J6" t="str">
            <v>Чистяков С.И.</v>
          </cell>
        </row>
        <row r="7">
          <cell r="A7">
            <v>7</v>
          </cell>
          <cell r="B7" t="str">
            <v>5-8</v>
          </cell>
          <cell r="C7" t="str">
            <v>Каторов Алексей Дмитриевич</v>
          </cell>
          <cell r="G7" t="str">
            <v>Владимирская область</v>
          </cell>
          <cell r="H7">
            <v>39345</v>
          </cell>
          <cell r="I7">
            <v>0</v>
          </cell>
          <cell r="J7" t="str">
            <v>Сопнев А.В.</v>
          </cell>
        </row>
        <row r="8">
          <cell r="A8">
            <v>8</v>
          </cell>
          <cell r="B8" t="str">
            <v>5-8</v>
          </cell>
          <cell r="C8" t="str">
            <v>Трубин Матвей Павлович</v>
          </cell>
          <cell r="G8" t="str">
            <v>Тверская область</v>
          </cell>
          <cell r="H8">
            <v>39352</v>
          </cell>
          <cell r="I8" t="str">
            <v>3 юн. р</v>
          </cell>
          <cell r="J8" t="str">
            <v>Жуков И.Е.</v>
          </cell>
        </row>
        <row r="9">
          <cell r="A9">
            <v>9</v>
          </cell>
          <cell r="B9" t="str">
            <v>9-13</v>
          </cell>
          <cell r="C9" t="str">
            <v>Большаков Артем Геннадбевич</v>
          </cell>
          <cell r="G9" t="str">
            <v>Тверская область</v>
          </cell>
          <cell r="H9">
            <v>39034</v>
          </cell>
          <cell r="I9">
            <v>0</v>
          </cell>
          <cell r="J9" t="str">
            <v>Жуков И.Е.</v>
          </cell>
        </row>
        <row r="10">
          <cell r="A10">
            <v>10</v>
          </cell>
          <cell r="B10" t="str">
            <v>9-13</v>
          </cell>
          <cell r="C10" t="str">
            <v>Степаненков Михаил Сергеевич</v>
          </cell>
          <cell r="G10" t="str">
            <v>Тверская область</v>
          </cell>
          <cell r="H10">
            <v>39073</v>
          </cell>
          <cell r="I10" t="str">
            <v>3 юн. р.</v>
          </cell>
          <cell r="J10" t="str">
            <v>Соколов П.В.</v>
          </cell>
        </row>
        <row r="11">
          <cell r="A11">
            <v>11</v>
          </cell>
          <cell r="B11" t="str">
            <v>9-13</v>
          </cell>
          <cell r="C11" t="str">
            <v>Журавлёв Семён Вадимович</v>
          </cell>
          <cell r="G11" t="str">
            <v>Тверская область</v>
          </cell>
          <cell r="H11">
            <v>39101</v>
          </cell>
          <cell r="I11" t="str">
            <v>3 юн. р.</v>
          </cell>
          <cell r="J11" t="str">
            <v>Соколов П.В.</v>
          </cell>
        </row>
        <row r="12">
          <cell r="A12">
            <v>12</v>
          </cell>
          <cell r="B12" t="str">
            <v>9-13</v>
          </cell>
        </row>
        <row r="13">
          <cell r="A13">
            <v>13</v>
          </cell>
          <cell r="B13" t="str">
            <v>9-13</v>
          </cell>
          <cell r="C13" t="str">
            <v>Пушкарев Тимофей Максимович</v>
          </cell>
          <cell r="G13" t="str">
            <v>Тверская область</v>
          </cell>
          <cell r="H13">
            <v>39165</v>
          </cell>
          <cell r="I13" t="str">
            <v>3 юн. р.</v>
          </cell>
          <cell r="J13" t="str">
            <v>Жуков И.Е. Новикова И.Е.</v>
          </cell>
        </row>
        <row r="15">
          <cell r="C15" t="str">
            <v>Тангаев Ярослав Олегович</v>
          </cell>
          <cell r="G15" t="str">
            <v>Московская область</v>
          </cell>
          <cell r="H15">
            <v>39087</v>
          </cell>
          <cell r="I15" t="str">
            <v>2 юн. р.</v>
          </cell>
          <cell r="J15" t="str">
            <v>Аболенский С.А., Сальников М.Ф.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Гришанов Артем Игоревич</v>
          </cell>
          <cell r="D1">
            <v>23.7</v>
          </cell>
          <cell r="G1" t="str">
            <v>Московская область</v>
          </cell>
          <cell r="H1">
            <v>38744</v>
          </cell>
          <cell r="I1" t="str">
            <v>2 р.</v>
          </cell>
          <cell r="J1" t="str">
            <v>Беликова Е.В.</v>
          </cell>
          <cell r="K1">
            <v>6</v>
          </cell>
        </row>
        <row r="2">
          <cell r="A2">
            <v>2</v>
          </cell>
          <cell r="B2">
            <v>2</v>
          </cell>
          <cell r="C2" t="str">
            <v>Семёнов Егор Максимович</v>
          </cell>
          <cell r="D2">
            <v>23.4</v>
          </cell>
          <cell r="G2" t="str">
            <v>Тверская область</v>
          </cell>
          <cell r="H2">
            <v>38707</v>
          </cell>
          <cell r="I2">
            <v>0</v>
          </cell>
          <cell r="J2" t="str">
            <v>Соколов П.В.</v>
          </cell>
        </row>
        <row r="3">
          <cell r="A3">
            <v>3</v>
          </cell>
          <cell r="B3">
            <v>3</v>
          </cell>
          <cell r="C3" t="str">
            <v>Белов Роман</v>
          </cell>
          <cell r="D3">
            <v>23.099999999999994</v>
          </cell>
          <cell r="G3" t="str">
            <v>Ивановская область</v>
          </cell>
          <cell r="H3">
            <v>38648</v>
          </cell>
          <cell r="I3" t="str">
            <v>1 юн. р.</v>
          </cell>
          <cell r="J3" t="str">
            <v>Кочетков Е.Е.</v>
          </cell>
        </row>
        <row r="4">
          <cell r="A4">
            <v>4</v>
          </cell>
          <cell r="C4" t="str">
            <v>Баринов Семён Сергеевич</v>
          </cell>
          <cell r="D4">
            <v>22.7</v>
          </cell>
          <cell r="G4" t="str">
            <v>Московская область</v>
          </cell>
          <cell r="H4">
            <v>38687</v>
          </cell>
          <cell r="I4" t="str">
            <v>1 юн. р.</v>
          </cell>
          <cell r="J4" t="str">
            <v>Беликова Е.В.</v>
          </cell>
        </row>
        <row r="5">
          <cell r="A5">
            <v>5</v>
          </cell>
          <cell r="B5" t="str">
            <v>5-6</v>
          </cell>
          <cell r="C5" t="str">
            <v>Непран Егор Константинович</v>
          </cell>
          <cell r="G5" t="str">
            <v>Тверская область</v>
          </cell>
          <cell r="H5">
            <v>38636</v>
          </cell>
          <cell r="I5">
            <v>0</v>
          </cell>
          <cell r="J5" t="str">
            <v>Жуков И.Е. Новикова И.Е.</v>
          </cell>
        </row>
        <row r="6">
          <cell r="A6">
            <v>6</v>
          </cell>
          <cell r="B6" t="str">
            <v>5-6</v>
          </cell>
        </row>
        <row r="7">
          <cell r="C7" t="str">
            <v>Шмелев Егор Олегович</v>
          </cell>
          <cell r="G7" t="str">
            <v>Московская область</v>
          </cell>
          <cell r="H7">
            <v>38828</v>
          </cell>
          <cell r="I7" t="str">
            <v>1 юн. р.</v>
          </cell>
          <cell r="J7" t="str">
            <v>Аболенский С.А., Сальников М.Ф.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Оловягин Илья Дмитриевич</v>
          </cell>
          <cell r="D1">
            <v>24.600000000000005</v>
          </cell>
          <cell r="G1" t="str">
            <v>Московская область</v>
          </cell>
          <cell r="H1">
            <v>38621</v>
          </cell>
          <cell r="I1" t="str">
            <v>2 р.</v>
          </cell>
          <cell r="J1" t="str">
            <v>Беликова Е.В.</v>
          </cell>
          <cell r="K1">
            <v>6</v>
          </cell>
        </row>
        <row r="2">
          <cell r="A2">
            <v>2</v>
          </cell>
          <cell r="B2">
            <v>2</v>
          </cell>
          <cell r="C2" t="str">
            <v>Кремнев Кирилл Алексеевич</v>
          </cell>
          <cell r="D2">
            <v>24.200000000000003</v>
          </cell>
          <cell r="G2" t="str">
            <v>Московская область</v>
          </cell>
          <cell r="H2">
            <v>38489</v>
          </cell>
          <cell r="I2" t="str">
            <v>2 р.</v>
          </cell>
          <cell r="J2" t="str">
            <v>Беликова Е.В.</v>
          </cell>
        </row>
        <row r="3">
          <cell r="A3">
            <v>3</v>
          </cell>
          <cell r="B3">
            <v>3</v>
          </cell>
          <cell r="C3" t="str">
            <v>Северов Максим Сергеевич</v>
          </cell>
          <cell r="D3">
            <v>23.400000000000002</v>
          </cell>
          <cell r="G3" t="str">
            <v>Тверская область</v>
          </cell>
          <cell r="H3">
            <v>38556</v>
          </cell>
          <cell r="I3" t="str">
            <v>2 юн. р.</v>
          </cell>
          <cell r="J3" t="str">
            <v>Жуков И.Е.</v>
          </cell>
        </row>
        <row r="4">
          <cell r="A4">
            <v>4</v>
          </cell>
          <cell r="C4" t="str">
            <v>Титов Тимофей Дмитриевич</v>
          </cell>
          <cell r="D4">
            <v>22.5</v>
          </cell>
          <cell r="G4" t="str">
            <v>Тверская область</v>
          </cell>
          <cell r="H4">
            <v>38463</v>
          </cell>
          <cell r="I4" t="str">
            <v>3 юн. р.</v>
          </cell>
          <cell r="J4" t="str">
            <v>Жуков И.Е. Новикова И.Е.</v>
          </cell>
        </row>
        <row r="5">
          <cell r="A5">
            <v>5</v>
          </cell>
          <cell r="B5" t="str">
            <v>5-6</v>
          </cell>
          <cell r="C5" t="str">
            <v>Аникин Дмитрий Игоревич</v>
          </cell>
          <cell r="G5" t="str">
            <v>Тверская область</v>
          </cell>
          <cell r="H5">
            <v>38583</v>
          </cell>
          <cell r="I5" t="str">
            <v>2 юн. р.</v>
          </cell>
          <cell r="J5" t="str">
            <v>Соколов П.В.</v>
          </cell>
        </row>
        <row r="6">
          <cell r="A6">
            <v>6</v>
          </cell>
          <cell r="B6" t="str">
            <v>5-6</v>
          </cell>
        </row>
        <row r="7">
          <cell r="C7" t="str">
            <v>Силин Владислав Романович</v>
          </cell>
          <cell r="G7" t="str">
            <v>Владимирская область</v>
          </cell>
          <cell r="H7">
            <v>38276</v>
          </cell>
          <cell r="I7" t="str">
            <v>1 р.</v>
          </cell>
          <cell r="J7" t="str">
            <v>Сопнев А.В.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Коняев Артём Павлович</v>
          </cell>
          <cell r="D1">
            <v>24</v>
          </cell>
          <cell r="G1" t="str">
            <v>Тверская область</v>
          </cell>
          <cell r="H1">
            <v>37568</v>
          </cell>
          <cell r="I1" t="str">
            <v>3 юн. р.</v>
          </cell>
          <cell r="J1" t="str">
            <v>Соколов П.В.</v>
          </cell>
          <cell r="K1">
            <v>4</v>
          </cell>
        </row>
        <row r="2">
          <cell r="A2">
            <v>2</v>
          </cell>
          <cell r="B2">
            <v>2</v>
          </cell>
          <cell r="C2" t="str">
            <v>Панкратов Дмитрий Игоревич</v>
          </cell>
          <cell r="D2">
            <v>23.1</v>
          </cell>
          <cell r="G2" t="str">
            <v>Московская область</v>
          </cell>
          <cell r="H2">
            <v>38216</v>
          </cell>
          <cell r="I2" t="str">
            <v>1 юн. р.</v>
          </cell>
          <cell r="J2" t="str">
            <v>Аболенский С.А.</v>
          </cell>
        </row>
        <row r="3">
          <cell r="A3">
            <v>3</v>
          </cell>
          <cell r="B3">
            <v>3</v>
          </cell>
          <cell r="C3" t="str">
            <v>Медков Игорь Алексеевич</v>
          </cell>
          <cell r="D3">
            <v>22.900000000000002</v>
          </cell>
          <cell r="G3" t="str">
            <v>Московская область</v>
          </cell>
          <cell r="H3">
            <v>38257</v>
          </cell>
          <cell r="I3" t="str">
            <v>1 юн. р.</v>
          </cell>
          <cell r="J3" t="str">
            <v>Сальников М.Ф., Аболенский С.А.</v>
          </cell>
        </row>
        <row r="4">
          <cell r="A4">
            <v>4</v>
          </cell>
          <cell r="C4" t="str">
            <v>Можаев Владимир Анатольевич</v>
          </cell>
          <cell r="D4">
            <v>22.800000000000004</v>
          </cell>
          <cell r="G4" t="str">
            <v>Тверская область</v>
          </cell>
          <cell r="H4">
            <v>37626</v>
          </cell>
          <cell r="I4" t="str">
            <v>3 юн. р.</v>
          </cell>
          <cell r="J4" t="str">
            <v>Соколов П.В.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Инькова Милана Валерьевна</v>
          </cell>
          <cell r="D1">
            <v>24.3</v>
          </cell>
          <cell r="G1" t="str">
            <v>Московская область</v>
          </cell>
          <cell r="H1">
            <v>39540</v>
          </cell>
          <cell r="I1" t="str">
            <v>2р.</v>
          </cell>
          <cell r="J1" t="str">
            <v>Аболенский С.А., Козлов Н.В.</v>
          </cell>
          <cell r="K1">
            <v>8</v>
          </cell>
        </row>
        <row r="2">
          <cell r="A2">
            <v>2</v>
          </cell>
          <cell r="B2">
            <v>2</v>
          </cell>
          <cell r="C2" t="str">
            <v>Афонина Александра Андреевна</v>
          </cell>
          <cell r="D2">
            <v>23.6</v>
          </cell>
          <cell r="G2" t="str">
            <v>Московская область</v>
          </cell>
          <cell r="H2">
            <v>39187</v>
          </cell>
          <cell r="I2" t="str">
            <v>1 юн. р.</v>
          </cell>
          <cell r="J2" t="str">
            <v>Беликова Е.В.</v>
          </cell>
        </row>
        <row r="3">
          <cell r="A3">
            <v>3</v>
          </cell>
          <cell r="B3">
            <v>3</v>
          </cell>
          <cell r="C3" t="str">
            <v>Никитина Вероника Юрьевна</v>
          </cell>
          <cell r="D3">
            <v>23.5</v>
          </cell>
          <cell r="G3" t="str">
            <v>Тверская область</v>
          </cell>
          <cell r="H3">
            <v>39596</v>
          </cell>
          <cell r="I3" t="str">
            <v>3 юн. р.</v>
          </cell>
          <cell r="J3" t="str">
            <v>Соколов П.В.</v>
          </cell>
        </row>
        <row r="4">
          <cell r="A4">
            <v>4</v>
          </cell>
          <cell r="C4" t="str">
            <v>Тир Ева Сергеевна</v>
          </cell>
          <cell r="D4">
            <v>23.1</v>
          </cell>
          <cell r="G4" t="str">
            <v>Тверская область</v>
          </cell>
          <cell r="H4">
            <v>39426</v>
          </cell>
          <cell r="I4" t="str">
            <v>3 юн. р.</v>
          </cell>
          <cell r="J4" t="str">
            <v>Жуков И.Е. Новикова И.Е.</v>
          </cell>
        </row>
        <row r="5">
          <cell r="A5">
            <v>5</v>
          </cell>
          <cell r="B5" t="str">
            <v>5-8</v>
          </cell>
          <cell r="C5" t="str">
            <v>Быстрова Ева Валентиновна</v>
          </cell>
          <cell r="G5" t="str">
            <v>Владимирская область</v>
          </cell>
          <cell r="H5">
            <v>39517</v>
          </cell>
          <cell r="I5">
            <v>0</v>
          </cell>
          <cell r="J5" t="str">
            <v>Астанов С.</v>
          </cell>
        </row>
        <row r="6">
          <cell r="A6">
            <v>6</v>
          </cell>
          <cell r="B6" t="str">
            <v>5-8</v>
          </cell>
          <cell r="C6" t="str">
            <v>Тангаева Александра Олеговна</v>
          </cell>
          <cell r="G6" t="str">
            <v>Московская область</v>
          </cell>
          <cell r="H6">
            <v>39669</v>
          </cell>
          <cell r="I6" t="str">
            <v>2 юн. р.</v>
          </cell>
          <cell r="J6" t="str">
            <v>Аболенский С.А., Сальников М.Ф.</v>
          </cell>
        </row>
        <row r="7">
          <cell r="A7">
            <v>7</v>
          </cell>
          <cell r="B7" t="str">
            <v>5-8</v>
          </cell>
          <cell r="C7" t="str">
            <v>Жаворонкова Арианна Николаевна</v>
          </cell>
          <cell r="G7" t="str">
            <v>Тверская область</v>
          </cell>
          <cell r="H7">
            <v>39502</v>
          </cell>
          <cell r="I7">
            <v>0</v>
          </cell>
          <cell r="J7" t="str">
            <v>Кузнецов Ю.А.</v>
          </cell>
        </row>
        <row r="8">
          <cell r="A8">
            <v>8</v>
          </cell>
          <cell r="B8" t="str">
            <v>5-8</v>
          </cell>
          <cell r="C8" t="str">
            <v>Семионкина Дарья Васильевна</v>
          </cell>
          <cell r="G8" t="str">
            <v>Московская область</v>
          </cell>
          <cell r="H8">
            <v>39235</v>
          </cell>
          <cell r="I8" t="str">
            <v>2 юн. р.</v>
          </cell>
          <cell r="J8" t="str">
            <v>Аболенский С.А., Козлов Н.В.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Малышева София Алексеевна</v>
          </cell>
          <cell r="D1">
            <v>24</v>
          </cell>
          <cell r="G1" t="str">
            <v>Тверская область</v>
          </cell>
          <cell r="H1">
            <v>38950</v>
          </cell>
          <cell r="I1" t="str">
            <v>1 юн. р.</v>
          </cell>
          <cell r="J1" t="str">
            <v>Соколов П.В.</v>
          </cell>
          <cell r="K1">
            <v>5</v>
          </cell>
        </row>
        <row r="2">
          <cell r="A2">
            <v>2</v>
          </cell>
          <cell r="B2">
            <v>2</v>
          </cell>
          <cell r="C2" t="str">
            <v>Соколова Светлана Витальевна</v>
          </cell>
          <cell r="D2">
            <v>23.7</v>
          </cell>
          <cell r="G2" t="str">
            <v>Тверская область</v>
          </cell>
          <cell r="H2">
            <v>38932</v>
          </cell>
          <cell r="I2" t="str">
            <v>1 юн. р.</v>
          </cell>
          <cell r="J2" t="str">
            <v>Соколов П.В.</v>
          </cell>
        </row>
        <row r="3">
          <cell r="A3">
            <v>3</v>
          </cell>
          <cell r="B3">
            <v>3</v>
          </cell>
          <cell r="C3" t="str">
            <v>Горохова Екатерина Алексеевна</v>
          </cell>
          <cell r="D3">
            <v>23.299999999999994</v>
          </cell>
          <cell r="G3" t="str">
            <v>Тверская область</v>
          </cell>
          <cell r="H3">
            <v>38396</v>
          </cell>
          <cell r="I3" t="str">
            <v>1 юн. р.</v>
          </cell>
          <cell r="J3" t="str">
            <v>Соколов П.В.</v>
          </cell>
        </row>
        <row r="4">
          <cell r="A4">
            <v>4</v>
          </cell>
          <cell r="C4" t="str">
            <v>Бобрынева Елизавета Андреевна</v>
          </cell>
          <cell r="D4">
            <v>22.999999999999996</v>
          </cell>
          <cell r="G4" t="str">
            <v>Московская область</v>
          </cell>
          <cell r="H4">
            <v>38644</v>
          </cell>
          <cell r="I4" t="str">
            <v>1 юн. р.</v>
          </cell>
          <cell r="J4" t="str">
            <v>Аболенский С.А., Беликова Е.В.</v>
          </cell>
        </row>
        <row r="5">
          <cell r="A5">
            <v>5</v>
          </cell>
          <cell r="B5" t="str">
            <v>5</v>
          </cell>
          <cell r="C5" t="str">
            <v>Аникушина Дарья Олеговна</v>
          </cell>
          <cell r="G5" t="str">
            <v>Тверская область</v>
          </cell>
          <cell r="H5">
            <v>38312</v>
          </cell>
          <cell r="I5" t="str">
            <v>2 юн. р.</v>
          </cell>
          <cell r="J5" t="str">
            <v>Жуков И.Е. Новикова И.Е.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Алейник Глафира Дмитриевна</v>
          </cell>
          <cell r="D1">
            <v>24.6</v>
          </cell>
          <cell r="G1" t="str">
            <v>Владимирская область</v>
          </cell>
          <cell r="H1">
            <v>37718</v>
          </cell>
          <cell r="I1" t="str">
            <v>КМС</v>
          </cell>
          <cell r="J1" t="str">
            <v>Сопнев А.В., Фёдорова Е.В.</v>
          </cell>
          <cell r="K1">
            <v>5</v>
          </cell>
        </row>
        <row r="2">
          <cell r="A2">
            <v>2</v>
          </cell>
          <cell r="B2">
            <v>2</v>
          </cell>
          <cell r="C2" t="str">
            <v>Бобуркова Кристина Александровна</v>
          </cell>
          <cell r="D2">
            <v>24.400000000000002</v>
          </cell>
          <cell r="G2" t="str">
            <v>Московская область</v>
          </cell>
          <cell r="H2">
            <v>38081</v>
          </cell>
          <cell r="I2" t="str">
            <v>КМС</v>
          </cell>
          <cell r="J2" t="str">
            <v>Аболенский С.А.</v>
          </cell>
        </row>
        <row r="3">
          <cell r="A3">
            <v>3</v>
          </cell>
          <cell r="B3">
            <v>3</v>
          </cell>
          <cell r="C3" t="str">
            <v>Тир Яна Сергеевна</v>
          </cell>
          <cell r="D3">
            <v>24.100000000000005</v>
          </cell>
          <cell r="G3" t="str">
            <v>Тверская область</v>
          </cell>
          <cell r="H3">
            <v>37733</v>
          </cell>
          <cell r="I3" t="str">
            <v>2 р.</v>
          </cell>
          <cell r="J3" t="str">
            <v>Жуков И.Е. Новикова И.Е.</v>
          </cell>
        </row>
        <row r="4">
          <cell r="A4">
            <v>4</v>
          </cell>
          <cell r="C4" t="str">
            <v>Морева Алина Дмитриевна</v>
          </cell>
          <cell r="D4">
            <v>23.700000000000006</v>
          </cell>
          <cell r="G4" t="str">
            <v>Владимирская область</v>
          </cell>
          <cell r="H4">
            <v>37702</v>
          </cell>
          <cell r="I4" t="str">
            <v>1 р.</v>
          </cell>
          <cell r="J4" t="str">
            <v>Сопнев А.В.</v>
          </cell>
        </row>
        <row r="5">
          <cell r="A5">
            <v>5</v>
          </cell>
          <cell r="B5" t="str">
            <v>5</v>
          </cell>
          <cell r="C5" t="str">
            <v>Викулина Ксения Алексеевна</v>
          </cell>
          <cell r="G5" t="str">
            <v>Московская область</v>
          </cell>
          <cell r="H5">
            <v>38076</v>
          </cell>
          <cell r="I5" t="str">
            <v>3 юн. р.</v>
          </cell>
          <cell r="J5" t="str">
            <v>Беликова Е.В.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Грицаенко Евгений Иванович</v>
          </cell>
          <cell r="D1">
            <v>40.799999999999997</v>
          </cell>
          <cell r="G1" t="str">
            <v>Московская область</v>
          </cell>
          <cell r="H1">
            <v>40110</v>
          </cell>
          <cell r="I1" t="str">
            <v>3 юн. р.</v>
          </cell>
          <cell r="J1" t="str">
            <v>Беликова Е.В.</v>
          </cell>
          <cell r="K1">
            <v>17</v>
          </cell>
        </row>
        <row r="2">
          <cell r="A2">
            <v>2</v>
          </cell>
          <cell r="B2">
            <v>2</v>
          </cell>
          <cell r="C2" t="str">
            <v>Матвеев Евгений Игоревич</v>
          </cell>
          <cell r="D2">
            <v>40.4</v>
          </cell>
          <cell r="G2" t="str">
            <v>Владимирская область</v>
          </cell>
          <cell r="H2">
            <v>40359</v>
          </cell>
          <cell r="I2">
            <v>0</v>
          </cell>
          <cell r="J2" t="str">
            <v>Неровнов А.В.</v>
          </cell>
        </row>
        <row r="3">
          <cell r="A3">
            <v>3</v>
          </cell>
          <cell r="B3">
            <v>3</v>
          </cell>
          <cell r="C3" t="str">
            <v>Писаренко Никита Михайлович</v>
          </cell>
          <cell r="D3">
            <v>39</v>
          </cell>
          <cell r="G3" t="str">
            <v>Тверская область</v>
          </cell>
          <cell r="H3">
            <v>39786</v>
          </cell>
          <cell r="I3">
            <v>0</v>
          </cell>
          <cell r="J3" t="str">
            <v>Жуков И.Е.</v>
          </cell>
        </row>
        <row r="4">
          <cell r="A4">
            <v>4</v>
          </cell>
          <cell r="C4" t="str">
            <v>Афонин Егор Андреевич</v>
          </cell>
          <cell r="D4">
            <v>37.799999999999997</v>
          </cell>
          <cell r="G4" t="str">
            <v>Московская область</v>
          </cell>
          <cell r="H4">
            <v>39892</v>
          </cell>
          <cell r="I4" t="str">
            <v>3 юн. р.</v>
          </cell>
          <cell r="J4" t="str">
            <v>Беликова Е.В.</v>
          </cell>
        </row>
        <row r="5">
          <cell r="A5">
            <v>5</v>
          </cell>
          <cell r="B5" t="str">
            <v>5-8</v>
          </cell>
          <cell r="C5" t="str">
            <v>Смирнов Кирилл Алексеевич</v>
          </cell>
          <cell r="G5" t="str">
            <v>Тверская область</v>
          </cell>
          <cell r="H5">
            <v>39838</v>
          </cell>
          <cell r="I5">
            <v>0</v>
          </cell>
          <cell r="J5" t="str">
            <v>Тишинин А.И.</v>
          </cell>
        </row>
        <row r="6">
          <cell r="A6">
            <v>6</v>
          </cell>
          <cell r="B6" t="str">
            <v>5-8</v>
          </cell>
          <cell r="C6" t="str">
            <v>Титов Трофим Дмитриевич</v>
          </cell>
          <cell r="G6" t="str">
            <v>Тверская область</v>
          </cell>
          <cell r="H6">
            <v>39973</v>
          </cell>
          <cell r="I6">
            <v>0</v>
          </cell>
          <cell r="J6" t="str">
            <v>Новикова И.Е.</v>
          </cell>
        </row>
        <row r="7">
          <cell r="A7">
            <v>7</v>
          </cell>
          <cell r="B7" t="str">
            <v>5-8</v>
          </cell>
          <cell r="C7" t="str">
            <v>Болбат Максим Владимирович</v>
          </cell>
          <cell r="G7" t="str">
            <v>Тверская область</v>
          </cell>
          <cell r="H7">
            <v>39886</v>
          </cell>
          <cell r="I7">
            <v>0</v>
          </cell>
          <cell r="J7" t="str">
            <v>Жуков И.Е.</v>
          </cell>
        </row>
        <row r="8">
          <cell r="A8">
            <v>8</v>
          </cell>
          <cell r="B8" t="str">
            <v>5-8</v>
          </cell>
          <cell r="C8" t="str">
            <v>Дмитриев Даниил Евгеньевич</v>
          </cell>
          <cell r="G8" t="str">
            <v>Тверская область</v>
          </cell>
          <cell r="H8">
            <v>39850</v>
          </cell>
          <cell r="I8">
            <v>0</v>
          </cell>
          <cell r="J8" t="str">
            <v>Жуков И.Е.</v>
          </cell>
        </row>
        <row r="9">
          <cell r="A9">
            <v>9</v>
          </cell>
          <cell r="B9" t="str">
            <v>9-16</v>
          </cell>
          <cell r="C9" t="str">
            <v>Викулин Данила Алексеевич</v>
          </cell>
          <cell r="G9" t="str">
            <v>Московская область</v>
          </cell>
          <cell r="H9">
            <v>40381</v>
          </cell>
          <cell r="I9">
            <v>0</v>
          </cell>
          <cell r="J9" t="str">
            <v>Беликова Е.В.</v>
          </cell>
        </row>
        <row r="10">
          <cell r="A10">
            <v>10</v>
          </cell>
          <cell r="B10" t="str">
            <v>9-16</v>
          </cell>
          <cell r="C10" t="str">
            <v>Фадин Дмитрий Эдуардович</v>
          </cell>
          <cell r="G10" t="str">
            <v>Владимирская область</v>
          </cell>
          <cell r="H10">
            <v>39885</v>
          </cell>
          <cell r="I10">
            <v>0</v>
          </cell>
          <cell r="J10" t="str">
            <v>Асадуллаев Э.Э.</v>
          </cell>
        </row>
        <row r="11">
          <cell r="A11">
            <v>11</v>
          </cell>
          <cell r="B11" t="str">
            <v>9-16</v>
          </cell>
          <cell r="C11" t="str">
            <v>Щулепов Константин Олегович</v>
          </cell>
          <cell r="G11" t="str">
            <v>Владимирская область</v>
          </cell>
          <cell r="H11">
            <v>40136</v>
          </cell>
          <cell r="I11">
            <v>0</v>
          </cell>
          <cell r="J11" t="str">
            <v>Асадуллаев Э.Э.</v>
          </cell>
        </row>
        <row r="12">
          <cell r="A12">
            <v>12</v>
          </cell>
          <cell r="B12" t="str">
            <v>9-16</v>
          </cell>
          <cell r="C12" t="str">
            <v>Бутаев Тимур Эрматжонович</v>
          </cell>
          <cell r="G12" t="str">
            <v>Владимирская область</v>
          </cell>
          <cell r="H12">
            <v>40433</v>
          </cell>
          <cell r="I12">
            <v>0</v>
          </cell>
          <cell r="J12" t="str">
            <v>Астанов С.</v>
          </cell>
        </row>
        <row r="13">
          <cell r="A13">
            <v>13</v>
          </cell>
          <cell r="B13" t="str">
            <v>9-16</v>
          </cell>
          <cell r="C13" t="str">
            <v>Филиппов Денис Владимирович</v>
          </cell>
          <cell r="G13" t="str">
            <v>Владимирская область</v>
          </cell>
          <cell r="H13">
            <v>39893</v>
          </cell>
          <cell r="I13">
            <v>0</v>
          </cell>
          <cell r="J13" t="str">
            <v>Асадуллаев Э.Э</v>
          </cell>
        </row>
        <row r="14">
          <cell r="A14">
            <v>14</v>
          </cell>
          <cell r="B14" t="str">
            <v>9-16</v>
          </cell>
          <cell r="C14" t="str">
            <v>Бугров Илья Сергеевич</v>
          </cell>
          <cell r="G14" t="str">
            <v>Владимирская область</v>
          </cell>
          <cell r="H14">
            <v>40332</v>
          </cell>
          <cell r="I14">
            <v>0</v>
          </cell>
          <cell r="J14" t="str">
            <v>Астанов С.</v>
          </cell>
        </row>
        <row r="15">
          <cell r="A15">
            <v>15</v>
          </cell>
          <cell r="B15" t="str">
            <v>9-16</v>
          </cell>
          <cell r="C15" t="str">
            <v>Буров Тихон Максимович</v>
          </cell>
          <cell r="G15" t="str">
            <v>Владимирская область</v>
          </cell>
          <cell r="H15">
            <v>40268</v>
          </cell>
          <cell r="I15">
            <v>0</v>
          </cell>
          <cell r="J15" t="str">
            <v>Асадуллаев Э.Э.</v>
          </cell>
        </row>
        <row r="16">
          <cell r="A16">
            <v>16</v>
          </cell>
          <cell r="B16" t="str">
            <v>9-16</v>
          </cell>
          <cell r="C16" t="str">
            <v xml:space="preserve">Анненков Дмитрий Сергеевич </v>
          </cell>
          <cell r="G16" t="str">
            <v>Владимирская область</v>
          </cell>
          <cell r="H16">
            <v>40179</v>
          </cell>
          <cell r="I16">
            <v>0</v>
          </cell>
          <cell r="J16">
            <v>0</v>
          </cell>
        </row>
        <row r="17">
          <cell r="A17">
            <v>17</v>
          </cell>
          <cell r="B17" t="str">
            <v>17</v>
          </cell>
          <cell r="C17" t="str">
            <v>Зубков Вадим Александрович</v>
          </cell>
          <cell r="G17" t="str">
            <v>Владимирская область</v>
          </cell>
          <cell r="H17">
            <v>40303</v>
          </cell>
          <cell r="I17" t="str">
            <v>3 юн. р.</v>
          </cell>
          <cell r="J17" t="str">
            <v>Амелин С.А.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олуфинал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Волошина Анастасия Сергеевна</v>
          </cell>
          <cell r="G1" t="str">
            <v>Московская область</v>
          </cell>
          <cell r="H1">
            <v>36570</v>
          </cell>
          <cell r="I1" t="str">
            <v>КМС</v>
          </cell>
          <cell r="J1" t="str">
            <v>Аболенский С.А.</v>
          </cell>
          <cell r="K1">
            <v>5</v>
          </cell>
        </row>
        <row r="2">
          <cell r="A2">
            <v>2</v>
          </cell>
          <cell r="B2">
            <v>2</v>
          </cell>
          <cell r="C2" t="str">
            <v>Алейник Глафира Дмитриевна</v>
          </cell>
          <cell r="G2" t="str">
            <v>Владимирская область</v>
          </cell>
          <cell r="H2">
            <v>37718</v>
          </cell>
          <cell r="I2" t="str">
            <v>КМС</v>
          </cell>
          <cell r="J2" t="str">
            <v>Сопнев А.В., Фёдорова Е.В.</v>
          </cell>
        </row>
        <row r="3">
          <cell r="A3">
            <v>3</v>
          </cell>
          <cell r="B3">
            <v>3</v>
          </cell>
          <cell r="C3" t="str">
            <v>Бобуркова Кристина Александровна</v>
          </cell>
          <cell r="G3" t="str">
            <v>Московская область</v>
          </cell>
          <cell r="H3">
            <v>38081</v>
          </cell>
          <cell r="I3" t="str">
            <v>КМС</v>
          </cell>
          <cell r="J3" t="str">
            <v>Аболенский С.А.</v>
          </cell>
        </row>
        <row r="4">
          <cell r="A4">
            <v>4</v>
          </cell>
          <cell r="H4">
            <v>37702</v>
          </cell>
          <cell r="I4" t="str">
            <v>1 р.</v>
          </cell>
          <cell r="J4" t="str">
            <v>Сопнев А.В.</v>
          </cell>
        </row>
        <row r="5">
          <cell r="A5">
            <v>5</v>
          </cell>
          <cell r="B5" t="str">
            <v>5</v>
          </cell>
          <cell r="C5" t="str">
            <v>Викулина Ксения Алексеевна</v>
          </cell>
          <cell r="G5" t="str">
            <v>Московская область</v>
          </cell>
          <cell r="H5">
            <v>38076</v>
          </cell>
          <cell r="I5" t="str">
            <v>3 юн. р.</v>
          </cell>
          <cell r="J5" t="str">
            <v>Беликова Е.В.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олуфинал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Банников Матвей Андреевич</v>
          </cell>
          <cell r="D1">
            <v>23.8</v>
          </cell>
          <cell r="G1" t="str">
            <v>Тверская область 1</v>
          </cell>
          <cell r="H1">
            <v>39648</v>
          </cell>
          <cell r="I1" t="str">
            <v>3 юн. р.</v>
          </cell>
          <cell r="J1" t="str">
            <v>Соколов П.В.</v>
          </cell>
          <cell r="K1">
            <v>3</v>
          </cell>
        </row>
        <row r="2">
          <cell r="A2">
            <v>2</v>
          </cell>
          <cell r="C2" t="str">
            <v>Кузнецов Кирилл Васильевич</v>
          </cell>
          <cell r="H2">
            <v>39165</v>
          </cell>
          <cell r="I2" t="str">
            <v>3 юн. р.</v>
          </cell>
          <cell r="J2" t="str">
            <v>Соколов П.В.</v>
          </cell>
        </row>
        <row r="3">
          <cell r="A3">
            <v>3</v>
          </cell>
          <cell r="C3" t="str">
            <v>Никитина Вероника Юрьевна</v>
          </cell>
          <cell r="H3">
            <v>39596</v>
          </cell>
          <cell r="I3" t="str">
            <v>3 юн. р.</v>
          </cell>
          <cell r="J3" t="str">
            <v>Соколов П.В.</v>
          </cell>
        </row>
        <row r="4">
          <cell r="A4">
            <v>4</v>
          </cell>
          <cell r="B4">
            <v>2</v>
          </cell>
          <cell r="C4" t="str">
            <v>Журавлев Семен Вадимович</v>
          </cell>
          <cell r="D4">
            <v>23.599999999999994</v>
          </cell>
          <cell r="G4" t="str">
            <v>Тверская область 3</v>
          </cell>
          <cell r="H4">
            <v>39467</v>
          </cell>
          <cell r="I4" t="str">
            <v>3 юн. р.</v>
          </cell>
          <cell r="J4" t="str">
            <v>Соколов П.В.</v>
          </cell>
        </row>
        <row r="5">
          <cell r="A5">
            <v>5</v>
          </cell>
          <cell r="C5" t="str">
            <v>Кожаринов Максим Сергеевич</v>
          </cell>
          <cell r="H5">
            <v>39409</v>
          </cell>
          <cell r="I5" t="str">
            <v>3 юн. р.</v>
          </cell>
          <cell r="J5" t="str">
            <v>Соколов П.В.</v>
          </cell>
        </row>
        <row r="6">
          <cell r="A6">
            <v>6</v>
          </cell>
          <cell r="C6" t="str">
            <v>Степаненков Михаил Сергеевич</v>
          </cell>
          <cell r="H6">
            <v>39073</v>
          </cell>
          <cell r="I6" t="str">
            <v>3 юн. р.</v>
          </cell>
          <cell r="J6" t="str">
            <v>Соколов П.В.</v>
          </cell>
        </row>
        <row r="7">
          <cell r="A7">
            <v>7</v>
          </cell>
          <cell r="B7">
            <v>3</v>
          </cell>
          <cell r="C7" t="str">
            <v>Барабанов Данил Владимирович</v>
          </cell>
          <cell r="D7">
            <v>23.2</v>
          </cell>
          <cell r="G7" t="str">
            <v>Тверская область 2</v>
          </cell>
          <cell r="H7">
            <v>39529</v>
          </cell>
          <cell r="I7" t="str">
            <v>3 юн. р</v>
          </cell>
          <cell r="J7" t="str">
            <v>Жуков И.Е. Новикова И.Е.</v>
          </cell>
        </row>
        <row r="8">
          <cell r="A8">
            <v>8</v>
          </cell>
          <cell r="C8" t="str">
            <v>Орлов Дмитрий Артемович</v>
          </cell>
          <cell r="H8">
            <v>39687</v>
          </cell>
          <cell r="I8">
            <v>0</v>
          </cell>
          <cell r="J8" t="str">
            <v>Жуков И.Е. Новикова И.Е.</v>
          </cell>
        </row>
        <row r="9">
          <cell r="A9">
            <v>9</v>
          </cell>
          <cell r="C9" t="str">
            <v>Тир Ева Сергеевна</v>
          </cell>
          <cell r="H9">
            <v>39426</v>
          </cell>
          <cell r="I9" t="str">
            <v>3 юн. р.</v>
          </cell>
          <cell r="J9" t="str">
            <v>Жуков И.Е. Новикова И.Е.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Федотов Иван Андреевич</v>
          </cell>
          <cell r="G1" t="str">
            <v xml:space="preserve">Владимирская область </v>
          </cell>
          <cell r="H1">
            <v>39202</v>
          </cell>
          <cell r="I1" t="str">
            <v>2 юн. р.</v>
          </cell>
          <cell r="J1" t="str">
            <v>Амелин С.А.</v>
          </cell>
          <cell r="K1">
            <v>11</v>
          </cell>
        </row>
        <row r="2">
          <cell r="A2">
            <v>2</v>
          </cell>
          <cell r="B2">
            <v>2</v>
          </cell>
          <cell r="C2" t="str">
            <v>Макаров Алексей Юрьевич</v>
          </cell>
          <cell r="G2" t="str">
            <v xml:space="preserve">Владимирская область </v>
          </cell>
          <cell r="H2">
            <v>39192</v>
          </cell>
          <cell r="I2" t="str">
            <v>2 юн. р.</v>
          </cell>
          <cell r="J2" t="str">
            <v>Амелин С.А.</v>
          </cell>
        </row>
        <row r="3">
          <cell r="A3">
            <v>3</v>
          </cell>
          <cell r="B3">
            <v>3</v>
          </cell>
          <cell r="C3" t="str">
            <v>Игольников Владислав Максимович</v>
          </cell>
          <cell r="G3" t="str">
            <v xml:space="preserve">Тверская область </v>
          </cell>
          <cell r="H3">
            <v>39300</v>
          </cell>
          <cell r="I3">
            <v>0</v>
          </cell>
          <cell r="J3" t="str">
            <v>Вишняков С.А. Вишнякова Н.В.</v>
          </cell>
        </row>
        <row r="4">
          <cell r="A4">
            <v>4</v>
          </cell>
          <cell r="B4">
            <v>3</v>
          </cell>
          <cell r="C4" t="str">
            <v>Трубин Матвей Павлович</v>
          </cell>
          <cell r="G4" t="str">
            <v xml:space="preserve">Тверская область </v>
          </cell>
          <cell r="H4">
            <v>39352</v>
          </cell>
          <cell r="I4">
            <v>0</v>
          </cell>
          <cell r="J4" t="str">
            <v>Жуков И.Е.</v>
          </cell>
        </row>
        <row r="5">
          <cell r="A5">
            <v>5</v>
          </cell>
          <cell r="B5" t="str">
            <v>5-8</v>
          </cell>
          <cell r="C5" t="str">
            <v>Захаров Алексей Михайлович</v>
          </cell>
          <cell r="G5" t="str">
            <v xml:space="preserve">Санкт-Петербург </v>
          </cell>
          <cell r="H5">
            <v>39303</v>
          </cell>
          <cell r="I5">
            <v>0</v>
          </cell>
          <cell r="J5" t="str">
            <v>Чистяков С.И.</v>
          </cell>
        </row>
        <row r="6">
          <cell r="A6">
            <v>6</v>
          </cell>
          <cell r="B6" t="str">
            <v>5-8</v>
          </cell>
          <cell r="C6" t="str">
            <v>Моисеев Лев Максимович</v>
          </cell>
          <cell r="G6" t="str">
            <v xml:space="preserve">Владимирская область </v>
          </cell>
          <cell r="H6">
            <v>39035</v>
          </cell>
          <cell r="I6" t="str">
            <v>3 юн. р.</v>
          </cell>
          <cell r="J6" t="str">
            <v>Амелин С.А.</v>
          </cell>
        </row>
        <row r="7">
          <cell r="A7">
            <v>7</v>
          </cell>
          <cell r="B7" t="str">
            <v>5-8</v>
          </cell>
          <cell r="C7" t="str">
            <v>Жидков Иван Андреевич</v>
          </cell>
          <cell r="G7" t="str">
            <v xml:space="preserve">Тверская область </v>
          </cell>
          <cell r="H7">
            <v>39135</v>
          </cell>
          <cell r="I7">
            <v>0</v>
          </cell>
          <cell r="J7" t="str">
            <v>Вишняков С.А. Вишнякова Н.В.</v>
          </cell>
        </row>
        <row r="8">
          <cell r="A8">
            <v>8</v>
          </cell>
          <cell r="B8" t="str">
            <v>5-8</v>
          </cell>
          <cell r="C8" t="str">
            <v>Каторов Алексей Дмитриевич</v>
          </cell>
          <cell r="G8" t="str">
            <v xml:space="preserve">Владимирская область </v>
          </cell>
          <cell r="H8">
            <v>39345</v>
          </cell>
          <cell r="I8">
            <v>0</v>
          </cell>
          <cell r="J8" t="str">
            <v>Сопнев А.В.</v>
          </cell>
        </row>
        <row r="9">
          <cell r="A9">
            <v>9</v>
          </cell>
          <cell r="B9" t="str">
            <v>9-11</v>
          </cell>
          <cell r="C9" t="str">
            <v>Большаков Артем Геннадбевич</v>
          </cell>
          <cell r="G9" t="str">
            <v xml:space="preserve">Тверская область </v>
          </cell>
          <cell r="H9">
            <v>39034</v>
          </cell>
          <cell r="I9">
            <v>0</v>
          </cell>
          <cell r="J9" t="str">
            <v>Жуков И.Е.</v>
          </cell>
        </row>
        <row r="10">
          <cell r="A10">
            <v>10</v>
          </cell>
          <cell r="B10" t="str">
            <v>9-11</v>
          </cell>
        </row>
        <row r="11">
          <cell r="A11">
            <v>11</v>
          </cell>
          <cell r="B11" t="str">
            <v>9-11</v>
          </cell>
          <cell r="C11" t="str">
            <v>Кузнецов Кирилл Васильевич</v>
          </cell>
          <cell r="G11" t="str">
            <v xml:space="preserve">Тверская область </v>
          </cell>
          <cell r="H11">
            <v>39165</v>
          </cell>
          <cell r="I11" t="str">
            <v>3 юн. р.</v>
          </cell>
          <cell r="J11" t="str">
            <v>Соколов П.В.</v>
          </cell>
        </row>
        <row r="13">
          <cell r="C13" t="str">
            <v>Пушкарев Тимофей Максимович</v>
          </cell>
          <cell r="G13" t="str">
            <v xml:space="preserve">Тверская область </v>
          </cell>
          <cell r="H13">
            <v>39165</v>
          </cell>
          <cell r="I13">
            <v>0</v>
          </cell>
          <cell r="J13" t="str">
            <v>Жуков И.Е. Новикова И.Е.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Нилов Алексей Русланович</v>
          </cell>
          <cell r="G1" t="str">
            <v xml:space="preserve">Тверская область </v>
          </cell>
          <cell r="H1">
            <v>38765</v>
          </cell>
          <cell r="I1">
            <v>0</v>
          </cell>
          <cell r="J1" t="str">
            <v>Вишняков С.А. Вишнякова Н.В.</v>
          </cell>
          <cell r="K1">
            <v>10</v>
          </cell>
        </row>
        <row r="2">
          <cell r="A2">
            <v>2</v>
          </cell>
          <cell r="B2">
            <v>2</v>
          </cell>
          <cell r="C2" t="str">
            <v>Логунов Федор Михайлович</v>
          </cell>
          <cell r="G2" t="str">
            <v xml:space="preserve">Московская область </v>
          </cell>
          <cell r="H2">
            <v>38695</v>
          </cell>
          <cell r="I2">
            <v>0</v>
          </cell>
          <cell r="J2" t="str">
            <v>Баженов И.С</v>
          </cell>
        </row>
        <row r="3">
          <cell r="A3">
            <v>3</v>
          </cell>
          <cell r="B3">
            <v>3</v>
          </cell>
          <cell r="C3" t="str">
            <v>Непран Егор Константинович</v>
          </cell>
          <cell r="G3" t="str">
            <v xml:space="preserve">Тверская область </v>
          </cell>
          <cell r="H3">
            <v>38636</v>
          </cell>
          <cell r="I3">
            <v>0</v>
          </cell>
          <cell r="J3" t="str">
            <v>Жуков И.Е. Новикова И.Е.</v>
          </cell>
        </row>
        <row r="4">
          <cell r="A4">
            <v>4</v>
          </cell>
          <cell r="B4">
            <v>3</v>
          </cell>
          <cell r="C4" t="str">
            <v>Илларионов Илья Олегович</v>
          </cell>
          <cell r="G4" t="str">
            <v xml:space="preserve">Тверская область </v>
          </cell>
          <cell r="H4">
            <v>38936</v>
          </cell>
          <cell r="I4">
            <v>0</v>
          </cell>
          <cell r="J4" t="str">
            <v>Вишняков С.А. Вишнякова Н.В.</v>
          </cell>
        </row>
        <row r="5">
          <cell r="A5">
            <v>5</v>
          </cell>
          <cell r="B5" t="str">
            <v>5-8</v>
          </cell>
          <cell r="C5" t="str">
            <v>Мишин Даниил Сергеевич</v>
          </cell>
          <cell r="G5" t="str">
            <v xml:space="preserve">Тверская область </v>
          </cell>
          <cell r="H5">
            <v>38886</v>
          </cell>
          <cell r="I5">
            <v>0</v>
          </cell>
          <cell r="J5" t="str">
            <v>Вишняков С.А. Вишнякова Н.В.</v>
          </cell>
        </row>
        <row r="6">
          <cell r="A6">
            <v>6</v>
          </cell>
          <cell r="B6" t="str">
            <v>5-8</v>
          </cell>
          <cell r="C6" t="str">
            <v>Белоусов Максим Андреевич</v>
          </cell>
          <cell r="G6" t="str">
            <v xml:space="preserve">Тверская область </v>
          </cell>
          <cell r="H6">
            <v>38856</v>
          </cell>
          <cell r="I6">
            <v>0</v>
          </cell>
          <cell r="J6" t="str">
            <v>Вишняков С.А. Вишнякова Н.В.</v>
          </cell>
        </row>
        <row r="7">
          <cell r="A7">
            <v>7</v>
          </cell>
          <cell r="B7" t="str">
            <v>5-8</v>
          </cell>
          <cell r="C7" t="str">
            <v>Баринов Семён Сергеевич</v>
          </cell>
          <cell r="G7" t="str">
            <v xml:space="preserve">Московская область </v>
          </cell>
          <cell r="H7">
            <v>38687</v>
          </cell>
          <cell r="I7" t="str">
            <v>1 юн. р.</v>
          </cell>
          <cell r="J7" t="str">
            <v>Беликова Е.В.</v>
          </cell>
        </row>
        <row r="8">
          <cell r="A8">
            <v>8</v>
          </cell>
          <cell r="B8" t="str">
            <v>5-8</v>
          </cell>
          <cell r="C8" t="str">
            <v>Гриченко Александр Юрьевич</v>
          </cell>
          <cell r="G8" t="str">
            <v xml:space="preserve">Тверская область </v>
          </cell>
          <cell r="H8">
            <v>38711</v>
          </cell>
          <cell r="I8">
            <v>0</v>
          </cell>
          <cell r="J8" t="str">
            <v>Вишняков С.А. Вишнякова Н.В.</v>
          </cell>
        </row>
        <row r="9">
          <cell r="A9">
            <v>9</v>
          </cell>
          <cell r="B9" t="str">
            <v>9-10</v>
          </cell>
          <cell r="C9" t="str">
            <v>Белов Роман</v>
          </cell>
          <cell r="G9" t="str">
            <v xml:space="preserve">Ивановская область </v>
          </cell>
          <cell r="H9">
            <v>38648</v>
          </cell>
          <cell r="I9" t="str">
            <v>1 юн. р.</v>
          </cell>
          <cell r="J9" t="str">
            <v>Кочетков Е.Е.</v>
          </cell>
        </row>
        <row r="10">
          <cell r="A10">
            <v>10</v>
          </cell>
          <cell r="B10" t="str">
            <v>9-10</v>
          </cell>
        </row>
        <row r="13">
          <cell r="C13" t="str">
            <v>Семёнов Егор Максимович</v>
          </cell>
          <cell r="G13" t="str">
            <v xml:space="preserve">Тверская область </v>
          </cell>
          <cell r="H13">
            <v>38707</v>
          </cell>
          <cell r="I13">
            <v>0</v>
          </cell>
          <cell r="J13" t="str">
            <v>Соколов П.В.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Тарасов Егор Михайлович</v>
          </cell>
          <cell r="G1" t="str">
            <v>Тверская область</v>
          </cell>
          <cell r="H1">
            <v>38562</v>
          </cell>
          <cell r="I1">
            <v>0</v>
          </cell>
          <cell r="J1" t="str">
            <v>Вишняков С.А. Вишнякова Н.В.</v>
          </cell>
          <cell r="K1">
            <v>7</v>
          </cell>
        </row>
        <row r="2">
          <cell r="A2">
            <v>2</v>
          </cell>
          <cell r="B2">
            <v>2</v>
          </cell>
          <cell r="C2" t="str">
            <v>Титов Тимофей Дмитриевич</v>
          </cell>
          <cell r="G2" t="str">
            <v>Тверская область</v>
          </cell>
          <cell r="H2">
            <v>38463</v>
          </cell>
          <cell r="I2" t="str">
            <v>3 юн. р.</v>
          </cell>
          <cell r="J2" t="str">
            <v>Жуков И.Е. Новикова И.Е.</v>
          </cell>
        </row>
        <row r="3">
          <cell r="A3">
            <v>3</v>
          </cell>
          <cell r="B3">
            <v>3</v>
          </cell>
          <cell r="C3" t="str">
            <v>Силин Владислав Романович</v>
          </cell>
          <cell r="G3" t="str">
            <v>Владимирская область</v>
          </cell>
          <cell r="H3">
            <v>38276</v>
          </cell>
          <cell r="I3" t="str">
            <v>1 р.</v>
          </cell>
          <cell r="J3" t="str">
            <v>Сопнев А.В.</v>
          </cell>
        </row>
        <row r="4">
          <cell r="A4">
            <v>4</v>
          </cell>
          <cell r="B4">
            <v>3</v>
          </cell>
          <cell r="C4" t="str">
            <v>Калинин Станислав Александрович</v>
          </cell>
          <cell r="G4" t="str">
            <v>Тверская область</v>
          </cell>
          <cell r="H4">
            <v>38574</v>
          </cell>
          <cell r="I4">
            <v>0</v>
          </cell>
          <cell r="J4" t="str">
            <v>Вишняков С.А. Вишнякова Н.В.</v>
          </cell>
        </row>
        <row r="5">
          <cell r="A5">
            <v>5</v>
          </cell>
          <cell r="B5" t="str">
            <v>5-7</v>
          </cell>
          <cell r="C5" t="str">
            <v>Аникин Дмитрий Игоревич</v>
          </cell>
          <cell r="G5" t="str">
            <v>Тверская область</v>
          </cell>
          <cell r="H5">
            <v>38583</v>
          </cell>
          <cell r="I5" t="str">
            <v>2 юн. р.</v>
          </cell>
          <cell r="J5" t="str">
            <v>Соколов П.В.</v>
          </cell>
        </row>
        <row r="6">
          <cell r="A6">
            <v>6</v>
          </cell>
          <cell r="B6" t="str">
            <v>5-7</v>
          </cell>
          <cell r="C6" t="str">
            <v>Северов Максим Сергеевич</v>
          </cell>
          <cell r="G6" t="str">
            <v>Тверская область</v>
          </cell>
          <cell r="H6">
            <v>38556</v>
          </cell>
          <cell r="I6" t="str">
            <v>2 юн. р.</v>
          </cell>
          <cell r="J6" t="str">
            <v>Жуков И.Е.</v>
          </cell>
        </row>
        <row r="7">
          <cell r="A7">
            <v>7</v>
          </cell>
          <cell r="B7" t="str">
            <v>5-7</v>
          </cell>
          <cell r="C7" t="str">
            <v>Бектимиров Иван Владимирович</v>
          </cell>
          <cell r="G7" t="str">
            <v>Владимирская область</v>
          </cell>
          <cell r="H7">
            <v>38440</v>
          </cell>
          <cell r="I7" t="str">
            <v>1 юн. р.</v>
          </cell>
          <cell r="J7" t="str">
            <v>Неровнов А.В.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Смирнов Леонид Алексеевич</v>
          </cell>
          <cell r="G1" t="str">
            <v>Тверская область</v>
          </cell>
          <cell r="H1">
            <v>37904</v>
          </cell>
          <cell r="I1">
            <v>0</v>
          </cell>
          <cell r="J1" t="str">
            <v>Вишняков С.А. Вишнякова Н.В.</v>
          </cell>
          <cell r="K1">
            <v>7</v>
          </cell>
        </row>
        <row r="2">
          <cell r="A2">
            <v>2</v>
          </cell>
          <cell r="B2">
            <v>2</v>
          </cell>
          <cell r="C2" t="str">
            <v>Воронин Константин Андреевич</v>
          </cell>
          <cell r="G2" t="str">
            <v>Ивановская область</v>
          </cell>
          <cell r="H2">
            <v>37876</v>
          </cell>
          <cell r="I2" t="str">
            <v>1 р.</v>
          </cell>
          <cell r="J2" t="str">
            <v>Кочетков Е.Е.</v>
          </cell>
        </row>
        <row r="3">
          <cell r="A3">
            <v>3</v>
          </cell>
          <cell r="B3">
            <v>3</v>
          </cell>
          <cell r="C3" t="str">
            <v>Кудряшов Константин Дмитриевич</v>
          </cell>
          <cell r="G3" t="str">
            <v>Тверская область</v>
          </cell>
          <cell r="H3">
            <v>37635</v>
          </cell>
          <cell r="I3">
            <v>0</v>
          </cell>
          <cell r="J3" t="str">
            <v>Вишняков С.А. Вишнякова Н.В.</v>
          </cell>
        </row>
        <row r="4">
          <cell r="A4">
            <v>4</v>
          </cell>
          <cell r="B4">
            <v>3</v>
          </cell>
          <cell r="C4" t="str">
            <v>Бордодымов Андрей Вячеславович</v>
          </cell>
          <cell r="G4" t="str">
            <v>Тверская область</v>
          </cell>
          <cell r="H4">
            <v>37741</v>
          </cell>
          <cell r="I4">
            <v>0</v>
          </cell>
          <cell r="J4" t="str">
            <v>Вишняков С.А. Вишнякова Н.В.</v>
          </cell>
        </row>
        <row r="5">
          <cell r="A5">
            <v>5</v>
          </cell>
          <cell r="B5" t="str">
            <v>5-7</v>
          </cell>
          <cell r="C5" t="str">
            <v>Колесников Егор Сергеевич</v>
          </cell>
          <cell r="G5" t="str">
            <v>Владимирская область</v>
          </cell>
          <cell r="H5">
            <v>37673</v>
          </cell>
          <cell r="I5" t="str">
            <v>2 юн. р.</v>
          </cell>
          <cell r="J5" t="str">
            <v>Амелин С.А.</v>
          </cell>
        </row>
        <row r="6">
          <cell r="A6">
            <v>6</v>
          </cell>
          <cell r="B6" t="str">
            <v>5-7</v>
          </cell>
          <cell r="C6" t="str">
            <v>Христюхин Максим Сергеевич</v>
          </cell>
          <cell r="G6" t="str">
            <v>Московская область</v>
          </cell>
          <cell r="H6">
            <v>0</v>
          </cell>
          <cell r="I6">
            <v>0</v>
          </cell>
          <cell r="J6" t="str">
            <v>Баженов И.С</v>
          </cell>
        </row>
        <row r="7">
          <cell r="A7">
            <v>7</v>
          </cell>
          <cell r="B7" t="str">
            <v>5-7</v>
          </cell>
          <cell r="C7" t="str">
            <v>Коняев Артём Павлович</v>
          </cell>
          <cell r="G7" t="str">
            <v>Тверская область</v>
          </cell>
          <cell r="H7">
            <v>37568</v>
          </cell>
          <cell r="I7" t="str">
            <v>3 юн. р.</v>
          </cell>
          <cell r="J7" t="str">
            <v>Соколов П.В.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Тир Ева Сергеевна</v>
          </cell>
          <cell r="G1" t="str">
            <v>Тверская область</v>
          </cell>
          <cell r="H1">
            <v>39426</v>
          </cell>
          <cell r="I1" t="str">
            <v>2 юн. р.</v>
          </cell>
          <cell r="J1" t="str">
            <v>Жуков И.Е. Новикова И.Е.</v>
          </cell>
          <cell r="K1">
            <v>7</v>
          </cell>
        </row>
        <row r="2">
          <cell r="A2">
            <v>2</v>
          </cell>
          <cell r="B2">
            <v>2</v>
          </cell>
          <cell r="C2" t="str">
            <v>Дорофеева Варвара Сергеевна</v>
          </cell>
          <cell r="G2" t="str">
            <v>Владимирская область</v>
          </cell>
          <cell r="H2">
            <v>39642</v>
          </cell>
          <cell r="I2" t="str">
            <v>2 юн. р.</v>
          </cell>
          <cell r="J2" t="str">
            <v>Амелин С.А.</v>
          </cell>
        </row>
        <row r="3">
          <cell r="A3">
            <v>3</v>
          </cell>
          <cell r="B3">
            <v>3</v>
          </cell>
          <cell r="C3" t="str">
            <v>Никитина Вероника Юрьевна</v>
          </cell>
          <cell r="G3" t="str">
            <v>Тверская область</v>
          </cell>
          <cell r="H3">
            <v>39596</v>
          </cell>
          <cell r="I3" t="str">
            <v>3 юн. р.</v>
          </cell>
          <cell r="J3" t="str">
            <v>Соколов П.В.</v>
          </cell>
        </row>
        <row r="4">
          <cell r="A4">
            <v>4</v>
          </cell>
          <cell r="B4">
            <v>3</v>
          </cell>
          <cell r="C4" t="str">
            <v>Жаворонкова Арианна Николаевна</v>
          </cell>
          <cell r="G4" t="str">
            <v>Тверская область</v>
          </cell>
          <cell r="H4">
            <v>39502</v>
          </cell>
          <cell r="I4">
            <v>0</v>
          </cell>
          <cell r="J4" t="str">
            <v>Кузнецов Ю.А.</v>
          </cell>
        </row>
        <row r="5">
          <cell r="A5">
            <v>5</v>
          </cell>
          <cell r="B5" t="str">
            <v>5-7</v>
          </cell>
          <cell r="C5" t="str">
            <v>Быстрова Ева Валентиновна</v>
          </cell>
          <cell r="G5" t="str">
            <v>Владимирская область</v>
          </cell>
          <cell r="H5">
            <v>39517</v>
          </cell>
          <cell r="I5">
            <v>0</v>
          </cell>
          <cell r="J5" t="str">
            <v>Астанов С.</v>
          </cell>
        </row>
        <row r="6">
          <cell r="A6">
            <v>6</v>
          </cell>
          <cell r="B6" t="str">
            <v>5-7</v>
          </cell>
          <cell r="C6" t="str">
            <v>Романова Римма Александровна</v>
          </cell>
          <cell r="G6" t="str">
            <v>Тверская область</v>
          </cell>
          <cell r="H6">
            <v>39199</v>
          </cell>
          <cell r="I6">
            <v>0</v>
          </cell>
          <cell r="J6" t="str">
            <v>Вишняков С.А. Вишнякова Н.В.</v>
          </cell>
        </row>
        <row r="7">
          <cell r="A7">
            <v>7</v>
          </cell>
          <cell r="B7" t="str">
            <v>5-7</v>
          </cell>
          <cell r="C7" t="str">
            <v>Крамарева Дарья Алексеевна</v>
          </cell>
          <cell r="G7" t="str">
            <v>Тверская область</v>
          </cell>
          <cell r="H7">
            <v>39394</v>
          </cell>
          <cell r="I7">
            <v>0</v>
          </cell>
          <cell r="J7" t="str">
            <v>Вишнякова Н.В.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Самохвалова Анна Денисовна</v>
          </cell>
          <cell r="G1" t="str">
            <v>Владимирская область</v>
          </cell>
          <cell r="H1">
            <v>38656</v>
          </cell>
          <cell r="I1">
            <v>0</v>
          </cell>
          <cell r="J1" t="str">
            <v>Асадуллаев Э.Э.</v>
          </cell>
          <cell r="K1">
            <v>4</v>
          </cell>
        </row>
        <row r="2">
          <cell r="A2">
            <v>2</v>
          </cell>
          <cell r="B2">
            <v>2</v>
          </cell>
          <cell r="C2" t="str">
            <v>Горохова Екатерина Алексеевна</v>
          </cell>
          <cell r="G2" t="str">
            <v>Тверская область</v>
          </cell>
          <cell r="H2">
            <v>38396</v>
          </cell>
          <cell r="I2" t="str">
            <v>1 юн. р.</v>
          </cell>
          <cell r="J2" t="str">
            <v>Соколов П.В.</v>
          </cell>
        </row>
        <row r="3">
          <cell r="A3">
            <v>3</v>
          </cell>
          <cell r="B3">
            <v>3</v>
          </cell>
          <cell r="C3" t="str">
            <v>Малышева София Алексеевна</v>
          </cell>
          <cell r="G3" t="str">
            <v>Тверская область</v>
          </cell>
          <cell r="H3">
            <v>38950</v>
          </cell>
          <cell r="I3" t="str">
            <v>1 юн. р.</v>
          </cell>
          <cell r="J3" t="str">
            <v>Соколов П.В.</v>
          </cell>
        </row>
        <row r="4">
          <cell r="A4">
            <v>4</v>
          </cell>
          <cell r="B4">
            <v>3</v>
          </cell>
          <cell r="C4" t="str">
            <v>Аникушина Дарья Олеговна</v>
          </cell>
          <cell r="G4" t="str">
            <v>Тверская область</v>
          </cell>
          <cell r="H4">
            <v>38312</v>
          </cell>
          <cell r="I4" t="str">
            <v>2 юн. р.</v>
          </cell>
          <cell r="J4" t="str">
            <v>Жуков И.Е. Новикова И.Е.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Тир Яна Сергеевна</v>
          </cell>
          <cell r="G1" t="str">
            <v>Тверская область</v>
          </cell>
          <cell r="H1">
            <v>37733</v>
          </cell>
          <cell r="I1" t="str">
            <v>2 р.</v>
          </cell>
          <cell r="J1" t="str">
            <v>Жуков И.Е. Новикова И.Е.</v>
          </cell>
          <cell r="K1">
            <v>7</v>
          </cell>
        </row>
        <row r="2">
          <cell r="A2">
            <v>2</v>
          </cell>
          <cell r="B2">
            <v>2</v>
          </cell>
          <cell r="C2" t="str">
            <v>Крамарева Екатерина Алексеевна</v>
          </cell>
          <cell r="G2" t="str">
            <v>Тверская область</v>
          </cell>
          <cell r="H2">
            <v>37691</v>
          </cell>
          <cell r="I2">
            <v>0</v>
          </cell>
          <cell r="J2" t="str">
            <v>Вишняков С.А. Вишнякова Н.В.</v>
          </cell>
        </row>
        <row r="3">
          <cell r="A3">
            <v>3</v>
          </cell>
          <cell r="B3">
            <v>3</v>
          </cell>
          <cell r="C3" t="str">
            <v>Викулина Ксения Алексеевна</v>
          </cell>
          <cell r="G3" t="str">
            <v>Московская область</v>
          </cell>
          <cell r="H3">
            <v>38076</v>
          </cell>
          <cell r="I3" t="str">
            <v>3 юн. р.</v>
          </cell>
          <cell r="J3" t="str">
            <v>Беликова Е.В.</v>
          </cell>
        </row>
        <row r="4">
          <cell r="A4">
            <v>4</v>
          </cell>
          <cell r="B4">
            <v>3</v>
          </cell>
          <cell r="C4" t="str">
            <v>Алейник Глафира Дмитриевна</v>
          </cell>
          <cell r="G4" t="str">
            <v>Владимирская область</v>
          </cell>
          <cell r="H4">
            <v>37718</v>
          </cell>
          <cell r="I4" t="str">
            <v>КМС</v>
          </cell>
          <cell r="J4" t="str">
            <v>Сопнев А.В., Фёдорова Е.В.</v>
          </cell>
        </row>
        <row r="5">
          <cell r="A5">
            <v>5</v>
          </cell>
          <cell r="B5" t="str">
            <v>5-7</v>
          </cell>
          <cell r="C5" t="str">
            <v>Морева Алина Дмитриевна</v>
          </cell>
          <cell r="G5" t="str">
            <v>Владимирская область</v>
          </cell>
          <cell r="H5">
            <v>37702</v>
          </cell>
          <cell r="I5" t="str">
            <v>1 р.</v>
          </cell>
          <cell r="J5" t="str">
            <v>Сопнев А.В.</v>
          </cell>
        </row>
        <row r="6">
          <cell r="A6">
            <v>6</v>
          </cell>
          <cell r="B6" t="str">
            <v>5-7</v>
          </cell>
          <cell r="C6" t="str">
            <v>Чеснокова Дарья</v>
          </cell>
          <cell r="G6" t="str">
            <v>Ивановская область</v>
          </cell>
          <cell r="H6">
            <v>37539</v>
          </cell>
          <cell r="I6" t="str">
            <v>1 юн. р.</v>
          </cell>
          <cell r="J6" t="str">
            <v>Кочетков Е.Е.</v>
          </cell>
        </row>
        <row r="7">
          <cell r="A7">
            <v>7</v>
          </cell>
          <cell r="B7" t="str">
            <v>5-7</v>
          </cell>
          <cell r="C7" t="str">
            <v>Крапивина Елизавета Максимовна</v>
          </cell>
          <cell r="G7" t="str">
            <v>Московская область</v>
          </cell>
          <cell r="H7">
            <v>38075</v>
          </cell>
          <cell r="I7">
            <v>0</v>
          </cell>
          <cell r="J7" t="str">
            <v>Баженов И.С.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Меркулова Алина Александровна</v>
          </cell>
          <cell r="G1" t="str">
            <v>Тверская область</v>
          </cell>
          <cell r="H1">
            <v>37308</v>
          </cell>
          <cell r="I1">
            <v>0</v>
          </cell>
          <cell r="J1" t="str">
            <v>Вишняков С.А. Вишнякова Н.В.</v>
          </cell>
          <cell r="K1">
            <v>3</v>
          </cell>
        </row>
        <row r="2">
          <cell r="A2">
            <v>2</v>
          </cell>
          <cell r="B2">
            <v>2</v>
          </cell>
          <cell r="C2" t="str">
            <v>Морева Алина Дмитриевна</v>
          </cell>
          <cell r="G2" t="str">
            <v>Владимирская область</v>
          </cell>
          <cell r="H2">
            <v>37702</v>
          </cell>
          <cell r="I2" t="str">
            <v>1 р.</v>
          </cell>
          <cell r="J2" t="str">
            <v>Сопнев А.В.</v>
          </cell>
        </row>
        <row r="3">
          <cell r="A3">
            <v>3</v>
          </cell>
          <cell r="B3">
            <v>3</v>
          </cell>
        </row>
        <row r="4">
          <cell r="C4" t="str">
            <v>Чеснокова Дарья</v>
          </cell>
          <cell r="G4" t="str">
            <v>Ивановская область</v>
          </cell>
          <cell r="H4">
            <v>37539</v>
          </cell>
          <cell r="I4" t="str">
            <v>1 юн. р.</v>
          </cell>
          <cell r="J4" t="str">
            <v>Кочетков Е.Е.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 xml:space="preserve"> </v>
          </cell>
        </row>
        <row r="3">
          <cell r="D3" t="str">
            <v xml:space="preserve"> </v>
          </cell>
        </row>
        <row r="4">
          <cell r="D4" t="str">
            <v xml:space="preserve"> 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финал"/>
      <sheetName val="отчёт"/>
    </sheetNames>
    <sheetDataSet>
      <sheetData sheetId="0"/>
      <sheetData sheetId="1"/>
      <sheetData sheetId="2">
        <row r="1">
          <cell r="A1">
            <v>1</v>
          </cell>
          <cell r="B1">
            <v>1</v>
          </cell>
          <cell r="C1" t="str">
            <v>Сопнев Андрей Васильевич</v>
          </cell>
          <cell r="D1">
            <v>24.499999999999996</v>
          </cell>
          <cell r="G1" t="str">
            <v>Владимирская область</v>
          </cell>
          <cell r="H1">
            <v>26082</v>
          </cell>
          <cell r="I1" t="str">
            <v>МС</v>
          </cell>
          <cell r="J1" t="str">
            <v>Ляшев И.Д.</v>
          </cell>
          <cell r="K1">
            <v>4</v>
          </cell>
        </row>
        <row r="2">
          <cell r="A2">
            <v>2</v>
          </cell>
          <cell r="B2">
            <v>2</v>
          </cell>
          <cell r="C2" t="str">
            <v>Аболенский Сергей Александрович</v>
          </cell>
          <cell r="D2">
            <v>24.299999999999994</v>
          </cell>
          <cell r="G2" t="str">
            <v>Московская область</v>
          </cell>
          <cell r="H2">
            <v>26726</v>
          </cell>
          <cell r="I2" t="str">
            <v>КМС</v>
          </cell>
          <cell r="J2" t="str">
            <v>Аболенский С.А.</v>
          </cell>
        </row>
        <row r="3">
          <cell r="A3">
            <v>3</v>
          </cell>
          <cell r="B3">
            <v>3</v>
          </cell>
          <cell r="C3" t="str">
            <v>Семиков Кирилл Геннадьевич</v>
          </cell>
          <cell r="D3">
            <v>23.4</v>
          </cell>
          <cell r="G3" t="str">
            <v>Тверская область</v>
          </cell>
          <cell r="H3">
            <v>36432</v>
          </cell>
          <cell r="I3" t="str">
            <v>2 р.</v>
          </cell>
          <cell r="J3" t="str">
            <v>Соколов П.В.</v>
          </cell>
        </row>
        <row r="4">
          <cell r="A4">
            <v>4</v>
          </cell>
          <cell r="C4" t="str">
            <v>Жуков Игорь Евгеньевич</v>
          </cell>
          <cell r="D4">
            <v>23.099999999999998</v>
          </cell>
          <cell r="G4" t="str">
            <v>Тверская область</v>
          </cell>
          <cell r="H4">
            <v>22334</v>
          </cell>
          <cell r="I4">
            <v>0</v>
          </cell>
          <cell r="J4" t="str">
            <v>Жуков И.Е.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Гайворонская Ярослава Игоревна</v>
          </cell>
          <cell r="D1">
            <v>24.000000000000004</v>
          </cell>
          <cell r="G1" t="str">
            <v>Московская область</v>
          </cell>
          <cell r="H1">
            <v>39887</v>
          </cell>
          <cell r="I1" t="str">
            <v>2 юн. р.</v>
          </cell>
          <cell r="J1" t="str">
            <v>Беликова Е.В.</v>
          </cell>
          <cell r="K1">
            <v>8</v>
          </cell>
        </row>
        <row r="2">
          <cell r="A2">
            <v>2</v>
          </cell>
          <cell r="B2">
            <v>2</v>
          </cell>
          <cell r="C2" t="str">
            <v>Скрипникова Анна Александр.</v>
          </cell>
          <cell r="D2">
            <v>23.699999999999996</v>
          </cell>
          <cell r="G2" t="str">
            <v>Тверская область</v>
          </cell>
          <cell r="H2">
            <v>39809</v>
          </cell>
          <cell r="I2" t="str">
            <v>3 юн. р.</v>
          </cell>
          <cell r="J2" t="str">
            <v>Жуков И.Е. Новикова И.Е.</v>
          </cell>
        </row>
        <row r="3">
          <cell r="A3">
            <v>3</v>
          </cell>
          <cell r="B3">
            <v>3</v>
          </cell>
          <cell r="C3" t="str">
            <v>Мартынова Светлана Андреевна</v>
          </cell>
          <cell r="D3">
            <v>23.4</v>
          </cell>
          <cell r="G3" t="str">
            <v>Владимирская область</v>
          </cell>
          <cell r="H3">
            <v>40398</v>
          </cell>
          <cell r="I3">
            <v>0</v>
          </cell>
          <cell r="J3" t="str">
            <v>Асадуллаев Э.Э.</v>
          </cell>
        </row>
        <row r="4">
          <cell r="A4">
            <v>4</v>
          </cell>
          <cell r="C4" t="str">
            <v>Кушнир Олеся Олеговна</v>
          </cell>
          <cell r="D4">
            <v>22.799999999999997</v>
          </cell>
          <cell r="G4" t="str">
            <v>Тверская область</v>
          </cell>
          <cell r="H4">
            <v>39928</v>
          </cell>
          <cell r="I4">
            <v>0</v>
          </cell>
          <cell r="J4" t="str">
            <v>Соколов П.В.</v>
          </cell>
        </row>
        <row r="5">
          <cell r="A5">
            <v>5</v>
          </cell>
          <cell r="B5" t="str">
            <v>5-8</v>
          </cell>
          <cell r="C5" t="str">
            <v>Курышова Арина Михайловна</v>
          </cell>
          <cell r="G5" t="str">
            <v>Владимирская область</v>
          </cell>
          <cell r="H5">
            <v>40371</v>
          </cell>
          <cell r="I5" t="str">
            <v>2 юн. р.</v>
          </cell>
          <cell r="J5" t="str">
            <v>Амелин С.А.</v>
          </cell>
        </row>
        <row r="6">
          <cell r="A6">
            <v>6</v>
          </cell>
          <cell r="B6" t="str">
            <v>5-8</v>
          </cell>
          <cell r="C6" t="str">
            <v>Дергач Яна Владимировна</v>
          </cell>
          <cell r="G6" t="str">
            <v>Тверская область</v>
          </cell>
          <cell r="H6">
            <v>40354</v>
          </cell>
          <cell r="I6">
            <v>0</v>
          </cell>
          <cell r="J6" t="str">
            <v>Новикова И.Е.</v>
          </cell>
        </row>
        <row r="7">
          <cell r="A7">
            <v>7</v>
          </cell>
          <cell r="B7" t="str">
            <v>5-8</v>
          </cell>
          <cell r="C7" t="str">
            <v>Михеева Елизавета Андреевна</v>
          </cell>
          <cell r="G7" t="str">
            <v>Тверская область</v>
          </cell>
          <cell r="H7">
            <v>39798</v>
          </cell>
          <cell r="I7">
            <v>0</v>
          </cell>
          <cell r="J7" t="str">
            <v>Кузнецов Ю.А.</v>
          </cell>
        </row>
        <row r="8">
          <cell r="A8">
            <v>8</v>
          </cell>
          <cell r="B8" t="str">
            <v>5-8</v>
          </cell>
          <cell r="C8" t="str">
            <v>Новикова Ярослава Дмитриевна</v>
          </cell>
          <cell r="G8" t="str">
            <v>Тверская область</v>
          </cell>
          <cell r="H8">
            <v>40141</v>
          </cell>
          <cell r="I8" t="str">
            <v>3 юн. р.</v>
          </cell>
          <cell r="J8" t="str">
            <v>Новикова И.Е.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олуфинал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Дмитриев Даниил Евгеньевич</v>
          </cell>
          <cell r="D1">
            <v>23.9</v>
          </cell>
          <cell r="G1" t="str">
            <v>Тверская область 1</v>
          </cell>
          <cell r="H1">
            <v>39850</v>
          </cell>
          <cell r="I1">
            <v>0</v>
          </cell>
          <cell r="J1" t="str">
            <v>Жуков И.Е.</v>
          </cell>
          <cell r="K1">
            <v>3</v>
          </cell>
        </row>
        <row r="2">
          <cell r="A2">
            <v>2</v>
          </cell>
          <cell r="C2" t="str">
            <v>Писаренко Никита Михайлович</v>
          </cell>
          <cell r="H2">
            <v>39786</v>
          </cell>
          <cell r="I2">
            <v>0</v>
          </cell>
          <cell r="J2" t="str">
            <v>Жуков И.Е.</v>
          </cell>
        </row>
        <row r="3">
          <cell r="A3">
            <v>3</v>
          </cell>
          <cell r="C3" t="str">
            <v>Болбат Максим Владимирович</v>
          </cell>
          <cell r="H3">
            <v>39886</v>
          </cell>
          <cell r="I3">
            <v>0</v>
          </cell>
          <cell r="J3" t="str">
            <v>Жуков И.Е.</v>
          </cell>
        </row>
        <row r="4">
          <cell r="A4">
            <v>4</v>
          </cell>
          <cell r="B4">
            <v>2</v>
          </cell>
          <cell r="C4" t="str">
            <v>Гайворонский Артём Игоревич</v>
          </cell>
          <cell r="D4">
            <v>23.799999999999997</v>
          </cell>
          <cell r="G4" t="str">
            <v>Московская область</v>
          </cell>
          <cell r="H4">
            <v>40537</v>
          </cell>
          <cell r="I4">
            <v>0</v>
          </cell>
          <cell r="J4" t="str">
            <v>Беликова Е.В.</v>
          </cell>
        </row>
        <row r="5">
          <cell r="A5">
            <v>5</v>
          </cell>
          <cell r="C5" t="str">
            <v>Грицаенко Евгений Иванович</v>
          </cell>
          <cell r="H5">
            <v>40110</v>
          </cell>
          <cell r="I5" t="str">
            <v>3 юн. р.</v>
          </cell>
          <cell r="J5" t="str">
            <v>Беликова Е.В.</v>
          </cell>
        </row>
        <row r="6">
          <cell r="A6">
            <v>6</v>
          </cell>
          <cell r="C6" t="str">
            <v>Гайворонская Ярослава Игоревна</v>
          </cell>
          <cell r="H6">
            <v>39887</v>
          </cell>
          <cell r="I6" t="str">
            <v>2 юн. р.</v>
          </cell>
          <cell r="J6" t="str">
            <v>Беликова Е.В.</v>
          </cell>
        </row>
        <row r="7">
          <cell r="A7">
            <v>7</v>
          </cell>
          <cell r="B7">
            <v>3</v>
          </cell>
          <cell r="C7" t="str">
            <v>Новикова Ярослава Дмитриевна</v>
          </cell>
          <cell r="D7">
            <v>23.1</v>
          </cell>
          <cell r="G7" t="str">
            <v>Тверская область 2</v>
          </cell>
          <cell r="H7">
            <v>0</v>
          </cell>
          <cell r="I7">
            <v>0</v>
          </cell>
          <cell r="J7" t="str">
            <v>Новикова И.Е.</v>
          </cell>
        </row>
        <row r="8">
          <cell r="A8">
            <v>8</v>
          </cell>
          <cell r="C8" t="str">
            <v>Скрипникова Анна Александровна</v>
          </cell>
          <cell r="H8">
            <v>0</v>
          </cell>
          <cell r="I8">
            <v>0</v>
          </cell>
          <cell r="J8" t="str">
            <v>Новикова И.Е.</v>
          </cell>
        </row>
        <row r="9">
          <cell r="A9">
            <v>9</v>
          </cell>
          <cell r="C9" t="str">
            <v>Дергач Яна Владимировна</v>
          </cell>
          <cell r="H9">
            <v>0</v>
          </cell>
          <cell r="I9">
            <v>0</v>
          </cell>
          <cell r="J9" t="str">
            <v>Новикова И.Е.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олуфинал"/>
      <sheetName val="финал"/>
      <sheetName val="отчёт"/>
    </sheetNames>
    <sheetDataSet>
      <sheetData sheetId="0"/>
      <sheetData sheetId="1"/>
      <sheetData sheetId="2"/>
      <sheetData sheetId="3">
        <row r="1">
          <cell r="B1">
            <v>1</v>
          </cell>
          <cell r="D1" t="str">
            <v xml:space="preserve"> </v>
          </cell>
          <cell r="G1" t="str">
            <v xml:space="preserve"> </v>
          </cell>
        </row>
        <row r="3">
          <cell r="B3">
            <v>0</v>
          </cell>
          <cell r="D3">
            <v>0</v>
          </cell>
          <cell r="G3">
            <v>0</v>
          </cell>
        </row>
        <row r="4">
          <cell r="B4">
            <v>2</v>
          </cell>
          <cell r="D4" t="str">
            <v xml:space="preserve"> </v>
          </cell>
          <cell r="G4" t="str">
            <v xml:space="preserve">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Бугров Илья Сергеевич</v>
          </cell>
          <cell r="G1" t="str">
            <v xml:space="preserve">Владимирская область </v>
          </cell>
          <cell r="H1">
            <v>40332</v>
          </cell>
          <cell r="I1">
            <v>0</v>
          </cell>
          <cell r="J1" t="str">
            <v>Астанов С.</v>
          </cell>
          <cell r="K1">
            <v>6</v>
          </cell>
        </row>
        <row r="2">
          <cell r="A2">
            <v>2</v>
          </cell>
          <cell r="B2">
            <v>2</v>
          </cell>
          <cell r="C2" t="str">
            <v>Щулепов Константин Олегович</v>
          </cell>
          <cell r="G2" t="str">
            <v xml:space="preserve">Владимирская область </v>
          </cell>
          <cell r="H2">
            <v>40543</v>
          </cell>
          <cell r="I2">
            <v>0</v>
          </cell>
          <cell r="J2" t="str">
            <v>Асадуллаев Э.Э.</v>
          </cell>
        </row>
        <row r="3">
          <cell r="A3">
            <v>3</v>
          </cell>
          <cell r="B3">
            <v>3</v>
          </cell>
          <cell r="C3" t="str">
            <v>Пантелеев Виктор Владимирович</v>
          </cell>
          <cell r="G3" t="str">
            <v xml:space="preserve">Владимирская область </v>
          </cell>
          <cell r="H3">
            <v>40295</v>
          </cell>
          <cell r="I3">
            <v>0</v>
          </cell>
          <cell r="J3" t="str">
            <v>Амелин С.А.</v>
          </cell>
        </row>
        <row r="4">
          <cell r="A4">
            <v>4</v>
          </cell>
          <cell r="B4">
            <v>3</v>
          </cell>
          <cell r="C4" t="str">
            <v>Буров Тихон Максимович</v>
          </cell>
          <cell r="G4" t="str">
            <v xml:space="preserve">Владимирская область </v>
          </cell>
          <cell r="H4">
            <v>40268</v>
          </cell>
          <cell r="I4">
            <v>0</v>
          </cell>
          <cell r="J4" t="str">
            <v>Асадуллаев Э.Э.</v>
          </cell>
        </row>
        <row r="5">
          <cell r="A5">
            <v>5</v>
          </cell>
          <cell r="B5" t="str">
            <v>5-6</v>
          </cell>
          <cell r="C5" t="str">
            <v>Грицаенко Евгений Иванович</v>
          </cell>
          <cell r="G5" t="str">
            <v xml:space="preserve">Московская область </v>
          </cell>
          <cell r="H5">
            <v>40110</v>
          </cell>
          <cell r="I5" t="str">
            <v>3 юн. р.</v>
          </cell>
          <cell r="J5" t="str">
            <v>Беликова Е.В.</v>
          </cell>
        </row>
        <row r="6">
          <cell r="A6">
            <v>6</v>
          </cell>
          <cell r="B6" t="str">
            <v>5-6</v>
          </cell>
        </row>
        <row r="7">
          <cell r="C7" t="str">
            <v>Анненков Дмитрий Сергеевич</v>
          </cell>
          <cell r="G7" t="str">
            <v xml:space="preserve">Тверская область </v>
          </cell>
          <cell r="H7">
            <v>40179</v>
          </cell>
          <cell r="I7">
            <v>0</v>
          </cell>
          <cell r="J7" t="str">
            <v>Тишинин А.И.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 refreshError="1"/>
      <sheetData sheetId="1" refreshError="1"/>
      <sheetData sheetId="2" refreshError="1"/>
      <sheetData sheetId="3" refreshError="1">
        <row r="1">
          <cell r="D1">
            <v>0</v>
          </cell>
        </row>
        <row r="2">
          <cell r="D2">
            <v>0</v>
          </cell>
        </row>
        <row r="3">
          <cell r="D3">
            <v>0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категории"/>
      <sheetName val="предварительные поединки"/>
      <sheetName val="финал"/>
      <sheetName val="отчёт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1</v>
          </cell>
          <cell r="C1" t="str">
            <v>Филиппов Денис Владимирович</v>
          </cell>
          <cell r="G1" t="str">
            <v xml:space="preserve">Владимирская область </v>
          </cell>
          <cell r="H1">
            <v>39893</v>
          </cell>
          <cell r="I1">
            <v>0</v>
          </cell>
          <cell r="J1" t="str">
            <v>Асадуллаев Э.Э</v>
          </cell>
          <cell r="K1">
            <v>11</v>
          </cell>
        </row>
        <row r="2">
          <cell r="A2">
            <v>2</v>
          </cell>
          <cell r="B2">
            <v>2</v>
          </cell>
          <cell r="C2" t="str">
            <v>Балаболкин Матвей Геннадьевич</v>
          </cell>
          <cell r="G2" t="str">
            <v xml:space="preserve">Владимирская область </v>
          </cell>
          <cell r="H2">
            <v>39914</v>
          </cell>
          <cell r="I2" t="str">
            <v>3 юн. р.</v>
          </cell>
          <cell r="J2" t="str">
            <v>Амелин С.А.</v>
          </cell>
        </row>
        <row r="3">
          <cell r="A3">
            <v>3</v>
          </cell>
          <cell r="B3">
            <v>3</v>
          </cell>
          <cell r="C3" t="str">
            <v>Фадин Дмитрий Эдуардович</v>
          </cell>
          <cell r="G3" t="str">
            <v xml:space="preserve">Владимирская область </v>
          </cell>
          <cell r="H3">
            <v>39885</v>
          </cell>
          <cell r="I3">
            <v>0</v>
          </cell>
          <cell r="J3" t="str">
            <v>Асадуллаев Э.Э.</v>
          </cell>
        </row>
        <row r="4">
          <cell r="A4">
            <v>4</v>
          </cell>
          <cell r="B4">
            <v>3</v>
          </cell>
          <cell r="C4" t="str">
            <v>Афонин Егор Андреевич</v>
          </cell>
          <cell r="G4" t="str">
            <v xml:space="preserve">Московская область </v>
          </cell>
          <cell r="H4">
            <v>39892</v>
          </cell>
          <cell r="I4" t="str">
            <v>3 юн. р.</v>
          </cell>
          <cell r="J4" t="str">
            <v>Беликова Е.В.</v>
          </cell>
        </row>
        <row r="5">
          <cell r="A5">
            <v>5</v>
          </cell>
          <cell r="B5" t="str">
            <v>5-8</v>
          </cell>
          <cell r="C5" t="str">
            <v>Борисов Егор Олегович</v>
          </cell>
          <cell r="G5" t="str">
            <v xml:space="preserve">Тверская область </v>
          </cell>
          <cell r="H5">
            <v>40031</v>
          </cell>
          <cell r="I5">
            <v>0</v>
          </cell>
          <cell r="J5" t="str">
            <v>Вишнякова Н.В.</v>
          </cell>
        </row>
        <row r="6">
          <cell r="A6">
            <v>6</v>
          </cell>
          <cell r="B6" t="str">
            <v>5-8</v>
          </cell>
          <cell r="C6" t="str">
            <v>Дмитриев Даниил Евгеньевич</v>
          </cell>
          <cell r="G6" t="str">
            <v xml:space="preserve">Тверская область </v>
          </cell>
          <cell r="H6">
            <v>39850</v>
          </cell>
          <cell r="I6">
            <v>0</v>
          </cell>
          <cell r="J6" t="str">
            <v>Жуков И.Е.</v>
          </cell>
        </row>
        <row r="7">
          <cell r="A7">
            <v>7</v>
          </cell>
          <cell r="B7" t="str">
            <v>5-8</v>
          </cell>
          <cell r="C7" t="str">
            <v>Мишин Кирилл Сергеевич</v>
          </cell>
          <cell r="G7" t="str">
            <v xml:space="preserve">Тверская область </v>
          </cell>
          <cell r="H7">
            <v>39946</v>
          </cell>
          <cell r="I7">
            <v>0</v>
          </cell>
          <cell r="J7" t="str">
            <v>Вишнякова Н.В.</v>
          </cell>
        </row>
        <row r="8">
          <cell r="A8">
            <v>8</v>
          </cell>
          <cell r="B8" t="str">
            <v>5-8</v>
          </cell>
          <cell r="C8" t="str">
            <v>Писаренко Никита Михайлович</v>
          </cell>
          <cell r="G8" t="str">
            <v xml:space="preserve">Тверская область </v>
          </cell>
          <cell r="H8">
            <v>39786</v>
          </cell>
          <cell r="I8">
            <v>0</v>
          </cell>
          <cell r="J8" t="str">
            <v>Жуков И.Е.</v>
          </cell>
        </row>
        <row r="9">
          <cell r="A9">
            <v>9</v>
          </cell>
          <cell r="B9" t="str">
            <v>9-11</v>
          </cell>
          <cell r="C9" t="str">
            <v>Болбат Максим Владимирович</v>
          </cell>
          <cell r="G9" t="str">
            <v xml:space="preserve">Тверская область </v>
          </cell>
          <cell r="H9">
            <v>39886</v>
          </cell>
          <cell r="I9">
            <v>0</v>
          </cell>
          <cell r="J9" t="str">
            <v>Жуков И.Е.</v>
          </cell>
        </row>
        <row r="10">
          <cell r="A10">
            <v>10</v>
          </cell>
          <cell r="B10" t="str">
            <v>9-11</v>
          </cell>
        </row>
        <row r="11">
          <cell r="A11">
            <v>11</v>
          </cell>
          <cell r="B11" t="str">
            <v>9-11</v>
          </cell>
          <cell r="C11" t="str">
            <v>Смирнов Кирилл Алексеевич</v>
          </cell>
          <cell r="G11" t="str">
            <v xml:space="preserve">Тверская область </v>
          </cell>
          <cell r="H11">
            <v>39838</v>
          </cell>
          <cell r="I11">
            <v>0</v>
          </cell>
          <cell r="J11" t="str">
            <v>Тишинин А.И.</v>
          </cell>
        </row>
        <row r="13">
          <cell r="C13" t="str">
            <v>Титов Трофим Дмитриевич</v>
          </cell>
          <cell r="G13" t="str">
            <v xml:space="preserve">Тверская область </v>
          </cell>
          <cell r="H13">
            <v>39973</v>
          </cell>
          <cell r="I13">
            <v>0</v>
          </cell>
          <cell r="J13" t="str">
            <v>Новикова И.Е.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 tint="-0.249977111117893"/>
  </sheetPr>
  <dimension ref="A1:Q104"/>
  <sheetViews>
    <sheetView showGridLines="0" showRowColHeaders="0" zoomScale="80" zoomScaleNormal="80" workbookViewId="0">
      <pane xSplit="6" ySplit="12" topLeftCell="G13" activePane="bottomRight" state="frozen"/>
      <selection pane="topRight" activeCell="G1" sqref="G1"/>
      <selection pane="bottomLeft" activeCell="A12" sqref="A12"/>
      <selection pane="bottomRight" activeCell="T18" sqref="T18"/>
    </sheetView>
  </sheetViews>
  <sheetFormatPr defaultRowHeight="12.75" x14ac:dyDescent="0.2"/>
  <cols>
    <col min="1" max="1" width="3.28515625" style="17" customWidth="1"/>
    <col min="2" max="2" width="42.140625" style="17" customWidth="1"/>
    <col min="3" max="4" width="9.140625" style="17"/>
    <col min="5" max="5" width="30.28515625" style="17" bestFit="1" customWidth="1"/>
    <col min="6" max="6" width="12.7109375" style="17" bestFit="1" customWidth="1"/>
    <col min="7" max="7" width="9.140625" style="113"/>
    <col min="8" max="17" width="5.42578125" style="17" customWidth="1"/>
    <col min="18" max="16384" width="9.140625" style="17"/>
  </cols>
  <sheetData>
    <row r="1" spans="1:17" ht="12.75" customHeight="1" x14ac:dyDescent="0.2">
      <c r="A1" s="470" t="s">
        <v>101</v>
      </c>
      <c r="B1" s="470"/>
      <c r="C1" s="470"/>
      <c r="D1" s="470"/>
      <c r="E1" s="470"/>
      <c r="F1" s="470"/>
    </row>
    <row r="2" spans="1:17" ht="18.75" customHeight="1" thickBot="1" x14ac:dyDescent="0.25">
      <c r="A2" s="471" t="s">
        <v>102</v>
      </c>
      <c r="B2" s="471"/>
      <c r="C2" s="471"/>
      <c r="D2" s="471"/>
      <c r="E2" s="471"/>
      <c r="F2" s="471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9.5" customHeight="1" x14ac:dyDescent="0.2">
      <c r="A3" s="472" t="str">
        <f>'КЗ-Общий'!A4:J4</f>
        <v>ОТКРЫТЫЙ ДЕТСКИЙ ТУРНИР "НОВОЯ ВОЛНА"</v>
      </c>
      <c r="B3" s="472"/>
      <c r="C3" s="472"/>
      <c r="D3" s="472"/>
      <c r="E3" s="472"/>
      <c r="F3" s="472"/>
      <c r="G3" s="114"/>
      <c r="H3" s="206">
        <f>H4*2</f>
        <v>10</v>
      </c>
      <c r="I3" s="207">
        <f>I4*2</f>
        <v>34</v>
      </c>
      <c r="J3" s="207">
        <f t="shared" ref="J3:Q3" si="0">J4*3</f>
        <v>42</v>
      </c>
      <c r="K3" s="207">
        <f t="shared" si="0"/>
        <v>36</v>
      </c>
      <c r="L3" s="207">
        <f t="shared" si="0"/>
        <v>54</v>
      </c>
      <c r="M3" s="207">
        <f>M4*2</f>
        <v>6</v>
      </c>
      <c r="N3" s="207">
        <f>N4*2</f>
        <v>0</v>
      </c>
      <c r="O3" s="207">
        <f>O4*2</f>
        <v>16</v>
      </c>
      <c r="P3" s="207">
        <f>P4*3</f>
        <v>24</v>
      </c>
      <c r="Q3" s="208">
        <f t="shared" si="0"/>
        <v>18</v>
      </c>
    </row>
    <row r="4" spans="1:17" ht="15.75" thickBot="1" x14ac:dyDescent="0.25">
      <c r="A4" s="473" t="s">
        <v>42</v>
      </c>
      <c r="B4" s="473"/>
      <c r="C4" s="473"/>
      <c r="D4" s="473"/>
      <c r="E4" s="473"/>
      <c r="F4" s="473"/>
      <c r="G4" s="114"/>
      <c r="H4" s="209">
        <f>COUNTIF(H13:H9913,"*")</f>
        <v>5</v>
      </c>
      <c r="I4" s="210">
        <f>COUNTIF(I13:I9913,"*")</f>
        <v>17</v>
      </c>
      <c r="J4" s="210">
        <f>COUNTIF(J13:J9913,"*")</f>
        <v>14</v>
      </c>
      <c r="K4" s="210">
        <f>COUNTIF(K13:K9913,"*")</f>
        <v>12</v>
      </c>
      <c r="L4" s="210">
        <f>COUNTIF(L13:L9913,"*")</f>
        <v>18</v>
      </c>
      <c r="M4" s="210">
        <f>COUNTIF(M13:M9913,"*")/3</f>
        <v>3</v>
      </c>
      <c r="N4" s="210">
        <f>COUNTIF(N13:N9913,"*")</f>
        <v>0</v>
      </c>
      <c r="O4" s="210">
        <f>COUNTIF(O13:O9913,"*")</f>
        <v>8</v>
      </c>
      <c r="P4" s="210">
        <f>COUNTIF(P13:P9913,"*")</f>
        <v>8</v>
      </c>
      <c r="Q4" s="211">
        <f>COUNTIF(Q13:Q9913,"*")</f>
        <v>6</v>
      </c>
    </row>
    <row r="5" spans="1:17" ht="3.75" customHeight="1" x14ac:dyDescent="0.2">
      <c r="F5" s="21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5.75" thickBot="1" x14ac:dyDescent="0.25">
      <c r="A6" s="20" t="str">
        <f>'КЗ-Общий'!A6</f>
        <v>06 октября 2018 г.</v>
      </c>
      <c r="B6" s="20"/>
      <c r="C6" s="20"/>
      <c r="D6" s="20"/>
      <c r="F6" s="23" t="str">
        <f>'КЗ-Общий'!J6</f>
        <v>г. Тверь</v>
      </c>
      <c r="H6" s="24"/>
      <c r="I6" s="24"/>
      <c r="J6" s="24"/>
      <c r="K6" s="24"/>
      <c r="L6" s="24"/>
      <c r="M6" s="24"/>
      <c r="N6" s="25"/>
      <c r="O6" s="25"/>
      <c r="P6" s="24"/>
      <c r="Q6" s="24"/>
    </row>
    <row r="7" spans="1:17" x14ac:dyDescent="0.2">
      <c r="F7" s="21"/>
      <c r="H7" s="191" t="s">
        <v>46</v>
      </c>
      <c r="I7" s="129" t="s">
        <v>46</v>
      </c>
      <c r="J7" s="128" t="s">
        <v>46</v>
      </c>
      <c r="K7" s="128" t="s">
        <v>46</v>
      </c>
      <c r="L7" s="128" t="s">
        <v>46</v>
      </c>
      <c r="M7" s="274" t="s">
        <v>138</v>
      </c>
      <c r="N7" s="71" t="s">
        <v>46</v>
      </c>
      <c r="O7" s="200" t="s">
        <v>46</v>
      </c>
      <c r="P7" s="196" t="s">
        <v>46</v>
      </c>
      <c r="Q7" s="86" t="s">
        <v>46</v>
      </c>
    </row>
    <row r="8" spans="1:17" ht="28.5" customHeight="1" x14ac:dyDescent="0.2">
      <c r="A8" s="469"/>
      <c r="B8" s="469"/>
      <c r="C8" s="469"/>
      <c r="D8" s="469"/>
      <c r="E8" s="469"/>
      <c r="F8" s="469"/>
      <c r="H8" s="192" t="s">
        <v>47</v>
      </c>
      <c r="I8" s="61" t="s">
        <v>48</v>
      </c>
      <c r="J8" s="68" t="s">
        <v>61</v>
      </c>
      <c r="K8" s="68" t="s">
        <v>62</v>
      </c>
      <c r="L8" s="68" t="s">
        <v>63</v>
      </c>
      <c r="M8" s="275" t="s">
        <v>48</v>
      </c>
      <c r="N8" s="72" t="s">
        <v>47</v>
      </c>
      <c r="O8" s="201" t="s">
        <v>48</v>
      </c>
      <c r="P8" s="273" t="s">
        <v>48</v>
      </c>
      <c r="Q8" s="272" t="s">
        <v>63</v>
      </c>
    </row>
    <row r="9" spans="1:17" x14ac:dyDescent="0.2">
      <c r="A9" s="65"/>
      <c r="B9" s="65"/>
      <c r="C9" s="112"/>
      <c r="D9" s="112"/>
      <c r="E9" s="112"/>
      <c r="F9" s="112"/>
      <c r="H9" s="193" t="s">
        <v>50</v>
      </c>
      <c r="I9" s="62" t="s">
        <v>50</v>
      </c>
      <c r="J9" s="69" t="s">
        <v>50</v>
      </c>
      <c r="K9" s="69" t="s">
        <v>50</v>
      </c>
      <c r="L9" s="69" t="s">
        <v>50</v>
      </c>
      <c r="M9" s="276" t="s">
        <v>137</v>
      </c>
      <c r="N9" s="73" t="s">
        <v>51</v>
      </c>
      <c r="O9" s="202" t="s">
        <v>51</v>
      </c>
      <c r="P9" s="197" t="s">
        <v>51</v>
      </c>
      <c r="Q9" s="32" t="s">
        <v>51</v>
      </c>
    </row>
    <row r="10" spans="1:17" ht="25.5" customHeight="1" x14ac:dyDescent="0.2">
      <c r="D10" s="130"/>
      <c r="E10" s="131"/>
      <c r="F10" s="60"/>
      <c r="H10" s="194" t="s">
        <v>52</v>
      </c>
      <c r="I10" s="63" t="s">
        <v>52</v>
      </c>
      <c r="J10" s="34" t="s">
        <v>53</v>
      </c>
      <c r="K10" s="34" t="s">
        <v>53</v>
      </c>
      <c r="L10" s="34" t="s">
        <v>53</v>
      </c>
      <c r="M10" s="277" t="s">
        <v>52</v>
      </c>
      <c r="N10" s="35" t="s">
        <v>52</v>
      </c>
      <c r="O10" s="35" t="s">
        <v>52</v>
      </c>
      <c r="P10" s="198" t="s">
        <v>53</v>
      </c>
      <c r="Q10" s="75" t="s">
        <v>53</v>
      </c>
    </row>
    <row r="11" spans="1:17" ht="3.95" customHeight="1" thickBot="1" x14ac:dyDescent="0.25">
      <c r="H11" s="195"/>
      <c r="I11" s="64"/>
      <c r="J11" s="70"/>
      <c r="K11" s="70"/>
      <c r="L11" s="70"/>
      <c r="M11" s="278"/>
      <c r="N11" s="74"/>
      <c r="O11" s="203"/>
      <c r="P11" s="199"/>
      <c r="Q11" s="39"/>
    </row>
    <row r="12" spans="1:17" ht="30.75" customHeight="1" thickBot="1" x14ac:dyDescent="0.25">
      <c r="A12" s="435" t="s">
        <v>31</v>
      </c>
      <c r="B12" s="421" t="s">
        <v>6</v>
      </c>
      <c r="C12" s="422" t="s">
        <v>54</v>
      </c>
      <c r="D12" s="423" t="s">
        <v>55</v>
      </c>
      <c r="E12" s="424" t="s">
        <v>100</v>
      </c>
      <c r="F12" s="425" t="s">
        <v>13</v>
      </c>
      <c r="G12" s="115">
        <v>43378</v>
      </c>
      <c r="H12" s="418"/>
      <c r="I12" s="395"/>
      <c r="J12" s="396"/>
      <c r="K12" s="396"/>
      <c r="L12" s="396"/>
      <c r="M12" s="397"/>
      <c r="N12" s="398"/>
      <c r="O12" s="399"/>
      <c r="P12" s="400"/>
      <c r="Q12" s="401"/>
    </row>
    <row r="13" spans="1:17" ht="14.25" customHeight="1" x14ac:dyDescent="0.2">
      <c r="A13" s="436">
        <v>1</v>
      </c>
      <c r="B13" s="437" t="s">
        <v>277</v>
      </c>
      <c r="C13" s="427">
        <v>39914</v>
      </c>
      <c r="D13" s="428" t="s">
        <v>45</v>
      </c>
      <c r="E13" s="429" t="s">
        <v>272</v>
      </c>
      <c r="F13" s="430" t="s">
        <v>112</v>
      </c>
      <c r="G13" s="117">
        <f t="shared" ref="G13:G44" si="1">DATEDIF(C13,$G$12,"y")</f>
        <v>9</v>
      </c>
      <c r="H13" s="419"/>
      <c r="I13" s="420"/>
      <c r="J13" s="393"/>
      <c r="K13" s="408" t="s">
        <v>143</v>
      </c>
      <c r="L13" s="393"/>
      <c r="M13" s="409"/>
      <c r="N13" s="393"/>
      <c r="O13" s="393"/>
      <c r="P13" s="393"/>
      <c r="Q13" s="394"/>
    </row>
    <row r="14" spans="1:17" ht="14.25" customHeight="1" x14ac:dyDescent="0.2">
      <c r="A14" s="45">
        <v>2</v>
      </c>
      <c r="B14" s="94" t="s">
        <v>298</v>
      </c>
      <c r="C14" s="95">
        <v>39642</v>
      </c>
      <c r="D14" s="96" t="s">
        <v>40</v>
      </c>
      <c r="E14" s="426" t="s">
        <v>272</v>
      </c>
      <c r="F14" s="431" t="s">
        <v>112</v>
      </c>
      <c r="G14" s="118">
        <f t="shared" si="1"/>
        <v>10</v>
      </c>
      <c r="H14" s="410"/>
      <c r="I14" s="403"/>
      <c r="J14" s="403"/>
      <c r="K14" s="403"/>
      <c r="L14" s="403"/>
      <c r="M14" s="403"/>
      <c r="N14" s="403"/>
      <c r="O14" s="403"/>
      <c r="P14" s="403"/>
      <c r="Q14" s="411" t="s">
        <v>143</v>
      </c>
    </row>
    <row r="15" spans="1:17" ht="14.25" customHeight="1" x14ac:dyDescent="0.2">
      <c r="A15" s="45">
        <v>3</v>
      </c>
      <c r="B15" s="94" t="s">
        <v>282</v>
      </c>
      <c r="C15" s="95">
        <v>39693</v>
      </c>
      <c r="D15" s="96" t="s">
        <v>40</v>
      </c>
      <c r="E15" s="426" t="s">
        <v>272</v>
      </c>
      <c r="F15" s="431" t="s">
        <v>112</v>
      </c>
      <c r="G15" s="118">
        <f t="shared" si="1"/>
        <v>10</v>
      </c>
      <c r="H15" s="410"/>
      <c r="I15" s="403"/>
      <c r="J15" s="403"/>
      <c r="K15" s="403"/>
      <c r="L15" s="404" t="s">
        <v>143</v>
      </c>
      <c r="M15" s="403"/>
      <c r="N15" s="403"/>
      <c r="O15" s="403"/>
      <c r="P15" s="403"/>
      <c r="Q15" s="412"/>
    </row>
    <row r="16" spans="1:17" ht="14.25" customHeight="1" x14ac:dyDescent="0.2">
      <c r="A16" s="45">
        <v>4</v>
      </c>
      <c r="B16" s="94" t="s">
        <v>270</v>
      </c>
      <c r="C16" s="95">
        <v>40303</v>
      </c>
      <c r="D16" s="96" t="s">
        <v>45</v>
      </c>
      <c r="E16" s="426" t="s">
        <v>272</v>
      </c>
      <c r="F16" s="431" t="s">
        <v>112</v>
      </c>
      <c r="G16" s="116">
        <f t="shared" si="1"/>
        <v>8</v>
      </c>
      <c r="H16" s="410"/>
      <c r="I16" s="402" t="s">
        <v>143</v>
      </c>
      <c r="J16" s="404" t="s">
        <v>143</v>
      </c>
      <c r="K16" s="403"/>
      <c r="L16" s="403"/>
      <c r="M16" s="405"/>
      <c r="N16" s="403"/>
      <c r="O16" s="403"/>
      <c r="P16" s="403"/>
      <c r="Q16" s="412"/>
    </row>
    <row r="17" spans="1:17" ht="14.25" customHeight="1" x14ac:dyDescent="0.2">
      <c r="A17" s="45">
        <v>5</v>
      </c>
      <c r="B17" s="94" t="s">
        <v>296</v>
      </c>
      <c r="C17" s="95">
        <v>40371</v>
      </c>
      <c r="D17" s="96" t="s">
        <v>40</v>
      </c>
      <c r="E17" s="426" t="s">
        <v>272</v>
      </c>
      <c r="F17" s="431" t="s">
        <v>112</v>
      </c>
      <c r="G17" s="124">
        <f t="shared" si="1"/>
        <v>8</v>
      </c>
      <c r="H17" s="410"/>
      <c r="I17" s="403"/>
      <c r="J17" s="403"/>
      <c r="K17" s="403"/>
      <c r="L17" s="403"/>
      <c r="M17" s="405"/>
      <c r="N17" s="403"/>
      <c r="O17" s="407" t="s">
        <v>143</v>
      </c>
      <c r="P17" s="406" t="s">
        <v>143</v>
      </c>
      <c r="Q17" s="412"/>
    </row>
    <row r="18" spans="1:17" ht="14.25" customHeight="1" x14ac:dyDescent="0.2">
      <c r="A18" s="45">
        <v>6</v>
      </c>
      <c r="B18" s="94" t="s">
        <v>281</v>
      </c>
      <c r="C18" s="95">
        <v>39699</v>
      </c>
      <c r="D18" s="96" t="s">
        <v>40</v>
      </c>
      <c r="E18" s="426" t="s">
        <v>272</v>
      </c>
      <c r="F18" s="431" t="s">
        <v>112</v>
      </c>
      <c r="G18" s="118">
        <f t="shared" si="1"/>
        <v>10</v>
      </c>
      <c r="H18" s="410"/>
      <c r="I18" s="403"/>
      <c r="J18" s="403"/>
      <c r="K18" s="403"/>
      <c r="L18" s="404" t="s">
        <v>143</v>
      </c>
      <c r="M18" s="403"/>
      <c r="N18" s="403"/>
      <c r="O18" s="403"/>
      <c r="P18" s="403"/>
      <c r="Q18" s="412"/>
    </row>
    <row r="19" spans="1:17" ht="14.25" customHeight="1" x14ac:dyDescent="0.2">
      <c r="A19" s="45">
        <v>7</v>
      </c>
      <c r="B19" s="94" t="s">
        <v>271</v>
      </c>
      <c r="C19" s="95">
        <v>40295</v>
      </c>
      <c r="D19" s="96"/>
      <c r="E19" s="426" t="s">
        <v>272</v>
      </c>
      <c r="F19" s="431" t="s">
        <v>112</v>
      </c>
      <c r="G19" s="116">
        <f t="shared" si="1"/>
        <v>8</v>
      </c>
      <c r="H19" s="410"/>
      <c r="I19" s="402"/>
      <c r="J19" s="404" t="s">
        <v>143</v>
      </c>
      <c r="K19" s="403"/>
      <c r="L19" s="403"/>
      <c r="M19" s="405"/>
      <c r="N19" s="403"/>
      <c r="O19" s="403"/>
      <c r="P19" s="403"/>
      <c r="Q19" s="412"/>
    </row>
    <row r="20" spans="1:17" ht="14.25" customHeight="1" x14ac:dyDescent="0.2">
      <c r="A20" s="45">
        <v>8</v>
      </c>
      <c r="B20" s="94" t="s">
        <v>284</v>
      </c>
      <c r="C20" s="95">
        <v>39474</v>
      </c>
      <c r="D20" s="96" t="s">
        <v>40</v>
      </c>
      <c r="E20" s="426" t="s">
        <v>272</v>
      </c>
      <c r="F20" s="431" t="s">
        <v>112</v>
      </c>
      <c r="G20" s="118">
        <f t="shared" si="1"/>
        <v>10</v>
      </c>
      <c r="H20" s="410"/>
      <c r="I20" s="403"/>
      <c r="J20" s="403"/>
      <c r="K20" s="403"/>
      <c r="L20" s="404" t="s">
        <v>143</v>
      </c>
      <c r="M20" s="403"/>
      <c r="N20" s="403"/>
      <c r="O20" s="403"/>
      <c r="P20" s="403"/>
      <c r="Q20" s="412"/>
    </row>
    <row r="21" spans="1:17" ht="14.25" customHeight="1" x14ac:dyDescent="0.2">
      <c r="A21" s="45">
        <v>9</v>
      </c>
      <c r="B21" s="94" t="s">
        <v>283</v>
      </c>
      <c r="C21" s="95">
        <v>39616</v>
      </c>
      <c r="D21" s="96"/>
      <c r="E21" s="426" t="s">
        <v>272</v>
      </c>
      <c r="F21" s="431" t="s">
        <v>112</v>
      </c>
      <c r="G21" s="118">
        <f t="shared" si="1"/>
        <v>10</v>
      </c>
      <c r="H21" s="410"/>
      <c r="I21" s="403"/>
      <c r="J21" s="403"/>
      <c r="K21" s="403"/>
      <c r="L21" s="404" t="s">
        <v>143</v>
      </c>
      <c r="M21" s="403"/>
      <c r="N21" s="403"/>
      <c r="O21" s="403"/>
      <c r="P21" s="403"/>
      <c r="Q21" s="412"/>
    </row>
    <row r="22" spans="1:17" ht="14.25" customHeight="1" x14ac:dyDescent="0.2">
      <c r="A22" s="45">
        <v>10</v>
      </c>
      <c r="B22" s="94" t="s">
        <v>276</v>
      </c>
      <c r="C22" s="95">
        <v>39667</v>
      </c>
      <c r="D22" s="96"/>
      <c r="E22" s="426" t="s">
        <v>278</v>
      </c>
      <c r="F22" s="431" t="s">
        <v>112</v>
      </c>
      <c r="G22" s="118">
        <f t="shared" si="1"/>
        <v>10</v>
      </c>
      <c r="H22" s="410"/>
      <c r="I22" s="403"/>
      <c r="J22" s="403"/>
      <c r="K22" s="403"/>
      <c r="L22" s="404" t="s">
        <v>143</v>
      </c>
      <c r="M22" s="403"/>
      <c r="N22" s="403"/>
      <c r="O22" s="403"/>
      <c r="P22" s="403"/>
      <c r="Q22" s="412"/>
    </row>
    <row r="23" spans="1:17" ht="14.25" customHeight="1" x14ac:dyDescent="0.2">
      <c r="A23" s="45">
        <v>11</v>
      </c>
      <c r="B23" s="94" t="s">
        <v>275</v>
      </c>
      <c r="C23" s="95">
        <v>39893</v>
      </c>
      <c r="D23" s="96"/>
      <c r="E23" s="426" t="s">
        <v>278</v>
      </c>
      <c r="F23" s="431" t="s">
        <v>112</v>
      </c>
      <c r="G23" s="117">
        <f t="shared" si="1"/>
        <v>9</v>
      </c>
      <c r="H23" s="410"/>
      <c r="I23" s="402" t="s">
        <v>143</v>
      </c>
      <c r="J23" s="403"/>
      <c r="K23" s="404" t="s">
        <v>143</v>
      </c>
      <c r="L23" s="403"/>
      <c r="M23" s="405"/>
      <c r="N23" s="403"/>
      <c r="O23" s="403"/>
      <c r="P23" s="403"/>
      <c r="Q23" s="412"/>
    </row>
    <row r="24" spans="1:17" ht="14.25" customHeight="1" x14ac:dyDescent="0.2">
      <c r="A24" s="45">
        <v>12</v>
      </c>
      <c r="B24" s="94" t="s">
        <v>273</v>
      </c>
      <c r="C24" s="95">
        <v>40268</v>
      </c>
      <c r="D24" s="96"/>
      <c r="E24" s="426" t="s">
        <v>265</v>
      </c>
      <c r="F24" s="431" t="s">
        <v>112</v>
      </c>
      <c r="G24" s="116">
        <f t="shared" si="1"/>
        <v>8</v>
      </c>
      <c r="H24" s="410"/>
      <c r="I24" s="402" t="s">
        <v>143</v>
      </c>
      <c r="J24" s="404" t="s">
        <v>143</v>
      </c>
      <c r="K24" s="403"/>
      <c r="L24" s="403"/>
      <c r="M24" s="405"/>
      <c r="N24" s="403"/>
      <c r="O24" s="403"/>
      <c r="P24" s="403"/>
      <c r="Q24" s="412"/>
    </row>
    <row r="25" spans="1:17" ht="14.25" customHeight="1" x14ac:dyDescent="0.2">
      <c r="A25" s="45">
        <v>13</v>
      </c>
      <c r="B25" s="94" t="s">
        <v>279</v>
      </c>
      <c r="C25" s="95">
        <v>39508</v>
      </c>
      <c r="D25" s="96" t="s">
        <v>45</v>
      </c>
      <c r="E25" s="426" t="s">
        <v>265</v>
      </c>
      <c r="F25" s="431" t="s">
        <v>112</v>
      </c>
      <c r="G25" s="118">
        <f t="shared" si="1"/>
        <v>10</v>
      </c>
      <c r="H25" s="410"/>
      <c r="I25" s="403"/>
      <c r="J25" s="403"/>
      <c r="K25" s="403"/>
      <c r="L25" s="404" t="s">
        <v>143</v>
      </c>
      <c r="M25" s="403"/>
      <c r="N25" s="403"/>
      <c r="O25" s="403"/>
      <c r="P25" s="403"/>
      <c r="Q25" s="412"/>
    </row>
    <row r="26" spans="1:17" ht="14.25" customHeight="1" x14ac:dyDescent="0.2">
      <c r="A26" s="45">
        <v>14</v>
      </c>
      <c r="B26" s="94" t="s">
        <v>266</v>
      </c>
      <c r="C26" s="95">
        <v>40136</v>
      </c>
      <c r="D26" s="96"/>
      <c r="E26" s="426" t="s">
        <v>265</v>
      </c>
      <c r="F26" s="431" t="s">
        <v>112</v>
      </c>
      <c r="G26" s="116">
        <f t="shared" si="1"/>
        <v>8</v>
      </c>
      <c r="H26" s="410"/>
      <c r="I26" s="402" t="s">
        <v>143</v>
      </c>
      <c r="J26" s="404" t="s">
        <v>143</v>
      </c>
      <c r="K26" s="403"/>
      <c r="L26" s="403"/>
      <c r="M26" s="405"/>
      <c r="N26" s="403"/>
      <c r="O26" s="403"/>
      <c r="P26" s="403"/>
      <c r="Q26" s="412"/>
    </row>
    <row r="27" spans="1:17" ht="14.25" customHeight="1" x14ac:dyDescent="0.2">
      <c r="A27" s="45">
        <v>15</v>
      </c>
      <c r="B27" s="94" t="s">
        <v>295</v>
      </c>
      <c r="C27" s="95">
        <v>40398</v>
      </c>
      <c r="D27" s="96"/>
      <c r="E27" s="426" t="s">
        <v>265</v>
      </c>
      <c r="F27" s="431" t="s">
        <v>112</v>
      </c>
      <c r="G27" s="124">
        <f t="shared" si="1"/>
        <v>8</v>
      </c>
      <c r="H27" s="410"/>
      <c r="I27" s="403"/>
      <c r="J27" s="403"/>
      <c r="K27" s="403"/>
      <c r="L27" s="403"/>
      <c r="M27" s="405"/>
      <c r="N27" s="403"/>
      <c r="O27" s="407" t="s">
        <v>143</v>
      </c>
      <c r="P27" s="406" t="s">
        <v>143</v>
      </c>
      <c r="Q27" s="412"/>
    </row>
    <row r="28" spans="1:17" ht="14.25" customHeight="1" x14ac:dyDescent="0.2">
      <c r="A28" s="45">
        <v>16</v>
      </c>
      <c r="B28" s="94" t="s">
        <v>274</v>
      </c>
      <c r="C28" s="95">
        <v>39885</v>
      </c>
      <c r="D28" s="96"/>
      <c r="E28" s="426" t="s">
        <v>265</v>
      </c>
      <c r="F28" s="431" t="s">
        <v>112</v>
      </c>
      <c r="G28" s="117">
        <f t="shared" si="1"/>
        <v>9</v>
      </c>
      <c r="H28" s="410"/>
      <c r="I28" s="402" t="s">
        <v>143</v>
      </c>
      <c r="J28" s="403"/>
      <c r="K28" s="404" t="s">
        <v>143</v>
      </c>
      <c r="L28" s="403"/>
      <c r="M28" s="405"/>
      <c r="N28" s="403"/>
      <c r="O28" s="403"/>
      <c r="P28" s="403"/>
      <c r="Q28" s="412"/>
    </row>
    <row r="29" spans="1:17" ht="14.25" customHeight="1" x14ac:dyDescent="0.2">
      <c r="A29" s="45">
        <v>17</v>
      </c>
      <c r="B29" s="94" t="s">
        <v>262</v>
      </c>
      <c r="C29" s="95">
        <v>40719</v>
      </c>
      <c r="D29" s="96"/>
      <c r="E29" s="426" t="s">
        <v>265</v>
      </c>
      <c r="F29" s="431" t="s">
        <v>112</v>
      </c>
      <c r="G29" s="336">
        <f t="shared" si="1"/>
        <v>7</v>
      </c>
      <c r="H29" s="413" t="s">
        <v>143</v>
      </c>
      <c r="I29" s="403"/>
      <c r="J29" s="404" t="s">
        <v>143</v>
      </c>
      <c r="K29" s="403"/>
      <c r="L29" s="403"/>
      <c r="M29" s="403"/>
      <c r="N29" s="403"/>
      <c r="O29" s="403"/>
      <c r="P29" s="403"/>
      <c r="Q29" s="412"/>
    </row>
    <row r="30" spans="1:17" ht="14.25" customHeight="1" x14ac:dyDescent="0.2">
      <c r="A30" s="45">
        <v>18</v>
      </c>
      <c r="B30" s="94" t="s">
        <v>308</v>
      </c>
      <c r="C30" s="95">
        <v>40543</v>
      </c>
      <c r="D30" s="96"/>
      <c r="E30" s="426" t="s">
        <v>265</v>
      </c>
      <c r="F30" s="431" t="s">
        <v>112</v>
      </c>
      <c r="G30" s="336">
        <f t="shared" si="1"/>
        <v>7</v>
      </c>
      <c r="H30" s="413"/>
      <c r="I30" s="403"/>
      <c r="J30" s="404" t="s">
        <v>143</v>
      </c>
      <c r="K30" s="403"/>
      <c r="L30" s="403"/>
      <c r="M30" s="403"/>
      <c r="N30" s="403"/>
      <c r="O30" s="403"/>
      <c r="P30" s="403"/>
      <c r="Q30" s="412"/>
    </row>
    <row r="31" spans="1:17" ht="14.25" customHeight="1" x14ac:dyDescent="0.2">
      <c r="A31" s="45">
        <v>19</v>
      </c>
      <c r="B31" s="94" t="s">
        <v>267</v>
      </c>
      <c r="C31" s="95">
        <v>40332</v>
      </c>
      <c r="D31" s="96"/>
      <c r="E31" s="426" t="s">
        <v>264</v>
      </c>
      <c r="F31" s="431" t="s">
        <v>112</v>
      </c>
      <c r="G31" s="116">
        <f t="shared" si="1"/>
        <v>8</v>
      </c>
      <c r="H31" s="410"/>
      <c r="I31" s="402" t="s">
        <v>143</v>
      </c>
      <c r="J31" s="404" t="s">
        <v>143</v>
      </c>
      <c r="K31" s="403"/>
      <c r="L31" s="403"/>
      <c r="M31" s="405"/>
      <c r="N31" s="403"/>
      <c r="O31" s="403"/>
      <c r="P31" s="403"/>
      <c r="Q31" s="412"/>
    </row>
    <row r="32" spans="1:17" ht="14.25" customHeight="1" x14ac:dyDescent="0.2">
      <c r="A32" s="45">
        <v>20</v>
      </c>
      <c r="B32" s="94" t="s">
        <v>268</v>
      </c>
      <c r="C32" s="95">
        <v>40433</v>
      </c>
      <c r="D32" s="96"/>
      <c r="E32" s="426" t="s">
        <v>264</v>
      </c>
      <c r="F32" s="431" t="s">
        <v>112</v>
      </c>
      <c r="G32" s="116">
        <f t="shared" si="1"/>
        <v>8</v>
      </c>
      <c r="H32" s="410"/>
      <c r="I32" s="402" t="s">
        <v>143</v>
      </c>
      <c r="J32" s="404" t="s">
        <v>143</v>
      </c>
      <c r="K32" s="403"/>
      <c r="L32" s="403"/>
      <c r="M32" s="405"/>
      <c r="N32" s="403"/>
      <c r="O32" s="403"/>
      <c r="P32" s="403"/>
      <c r="Q32" s="412"/>
    </row>
    <row r="33" spans="1:17" ht="14.25" customHeight="1" x14ac:dyDescent="0.2">
      <c r="A33" s="45">
        <v>21</v>
      </c>
      <c r="B33" s="94" t="s">
        <v>297</v>
      </c>
      <c r="C33" s="95">
        <v>39517</v>
      </c>
      <c r="D33" s="96"/>
      <c r="E33" s="426" t="s">
        <v>264</v>
      </c>
      <c r="F33" s="431" t="s">
        <v>112</v>
      </c>
      <c r="G33" s="118">
        <f t="shared" si="1"/>
        <v>10</v>
      </c>
      <c r="H33" s="410"/>
      <c r="I33" s="403"/>
      <c r="J33" s="403"/>
      <c r="K33" s="403"/>
      <c r="L33" s="403"/>
      <c r="M33" s="403"/>
      <c r="N33" s="403"/>
      <c r="O33" s="403"/>
      <c r="P33" s="403"/>
      <c r="Q33" s="411" t="s">
        <v>143</v>
      </c>
    </row>
    <row r="34" spans="1:17" ht="14.25" customHeight="1" x14ac:dyDescent="0.2">
      <c r="A34" s="45">
        <v>22</v>
      </c>
      <c r="B34" s="94" t="s">
        <v>280</v>
      </c>
      <c r="C34" s="95">
        <v>39675</v>
      </c>
      <c r="D34" s="96"/>
      <c r="E34" s="426" t="s">
        <v>264</v>
      </c>
      <c r="F34" s="431" t="s">
        <v>112</v>
      </c>
      <c r="G34" s="118">
        <f t="shared" si="1"/>
        <v>10</v>
      </c>
      <c r="H34" s="410"/>
      <c r="I34" s="403"/>
      <c r="J34" s="403"/>
      <c r="K34" s="403"/>
      <c r="L34" s="404" t="s">
        <v>143</v>
      </c>
      <c r="M34" s="403"/>
      <c r="N34" s="403"/>
      <c r="O34" s="403"/>
      <c r="P34" s="403"/>
      <c r="Q34" s="412"/>
    </row>
    <row r="35" spans="1:17" ht="14.25" customHeight="1" x14ac:dyDescent="0.2">
      <c r="A35" s="45">
        <v>23</v>
      </c>
      <c r="B35" s="94" t="s">
        <v>261</v>
      </c>
      <c r="C35" s="95">
        <v>40570</v>
      </c>
      <c r="D35" s="96"/>
      <c r="E35" s="426" t="s">
        <v>264</v>
      </c>
      <c r="F35" s="431" t="s">
        <v>112</v>
      </c>
      <c r="G35" s="336">
        <f t="shared" si="1"/>
        <v>7</v>
      </c>
      <c r="H35" s="413" t="s">
        <v>143</v>
      </c>
      <c r="I35" s="403"/>
      <c r="J35" s="404" t="s">
        <v>143</v>
      </c>
      <c r="K35" s="403"/>
      <c r="L35" s="403"/>
      <c r="M35" s="403"/>
      <c r="N35" s="403"/>
      <c r="O35" s="403"/>
      <c r="P35" s="403"/>
      <c r="Q35" s="412"/>
    </row>
    <row r="36" spans="1:17" ht="14.25" customHeight="1" x14ac:dyDescent="0.2">
      <c r="A36" s="45">
        <v>24</v>
      </c>
      <c r="B36" s="94" t="s">
        <v>260</v>
      </c>
      <c r="C36" s="95">
        <v>40489</v>
      </c>
      <c r="D36" s="96"/>
      <c r="E36" s="426" t="s">
        <v>263</v>
      </c>
      <c r="F36" s="431" t="s">
        <v>112</v>
      </c>
      <c r="G36" s="336">
        <f t="shared" si="1"/>
        <v>7</v>
      </c>
      <c r="H36" s="413" t="s">
        <v>143</v>
      </c>
      <c r="I36" s="403"/>
      <c r="J36" s="403"/>
      <c r="K36" s="403"/>
      <c r="L36" s="403"/>
      <c r="M36" s="403"/>
      <c r="N36" s="403"/>
      <c r="O36" s="403"/>
      <c r="P36" s="403"/>
      <c r="Q36" s="412"/>
    </row>
    <row r="37" spans="1:17" ht="14.25" customHeight="1" x14ac:dyDescent="0.2">
      <c r="A37" s="45">
        <v>25</v>
      </c>
      <c r="B37" s="94" t="s">
        <v>269</v>
      </c>
      <c r="C37" s="95">
        <v>40359</v>
      </c>
      <c r="D37" s="96"/>
      <c r="E37" s="426" t="s">
        <v>263</v>
      </c>
      <c r="F37" s="431" t="s">
        <v>112</v>
      </c>
      <c r="G37" s="116">
        <f t="shared" si="1"/>
        <v>8</v>
      </c>
      <c r="H37" s="410"/>
      <c r="I37" s="402" t="s">
        <v>143</v>
      </c>
      <c r="J37" s="404" t="s">
        <v>143</v>
      </c>
      <c r="K37" s="403"/>
      <c r="L37" s="403"/>
      <c r="M37" s="405"/>
      <c r="N37" s="403"/>
      <c r="O37" s="403"/>
      <c r="P37" s="403"/>
      <c r="Q37" s="412"/>
    </row>
    <row r="38" spans="1:17" ht="14.25" customHeight="1" x14ac:dyDescent="0.2">
      <c r="A38" s="45">
        <v>26</v>
      </c>
      <c r="B38" s="94" t="s">
        <v>207</v>
      </c>
      <c r="C38" s="95">
        <v>40067</v>
      </c>
      <c r="D38" s="96" t="s">
        <v>45</v>
      </c>
      <c r="E38" s="426" t="s">
        <v>208</v>
      </c>
      <c r="F38" s="431" t="s">
        <v>209</v>
      </c>
      <c r="G38" s="117">
        <f t="shared" si="1"/>
        <v>9</v>
      </c>
      <c r="H38" s="410"/>
      <c r="I38" s="402"/>
      <c r="J38" s="403"/>
      <c r="K38" s="404" t="s">
        <v>143</v>
      </c>
      <c r="L38" s="403"/>
      <c r="M38" s="405"/>
      <c r="N38" s="403"/>
      <c r="O38" s="403"/>
      <c r="P38" s="403"/>
      <c r="Q38" s="412"/>
    </row>
    <row r="39" spans="1:17" ht="14.25" customHeight="1" x14ac:dyDescent="0.2">
      <c r="A39" s="45">
        <v>27</v>
      </c>
      <c r="B39" s="94" t="s">
        <v>210</v>
      </c>
      <c r="C39" s="95">
        <v>39678</v>
      </c>
      <c r="D39" s="96"/>
      <c r="E39" s="426" t="s">
        <v>208</v>
      </c>
      <c r="F39" s="431" t="s">
        <v>209</v>
      </c>
      <c r="G39" s="118">
        <f t="shared" si="1"/>
        <v>10</v>
      </c>
      <c r="H39" s="410"/>
      <c r="I39" s="403"/>
      <c r="J39" s="403"/>
      <c r="K39" s="403"/>
      <c r="L39" s="404" t="s">
        <v>143</v>
      </c>
      <c r="M39" s="403"/>
      <c r="N39" s="403"/>
      <c r="O39" s="403"/>
      <c r="P39" s="403"/>
      <c r="Q39" s="412"/>
    </row>
    <row r="40" spans="1:17" ht="14.25" customHeight="1" x14ac:dyDescent="0.2">
      <c r="A40" s="45">
        <v>28</v>
      </c>
      <c r="B40" s="94" t="s">
        <v>146</v>
      </c>
      <c r="C40" s="95">
        <v>39892</v>
      </c>
      <c r="D40" s="96" t="s">
        <v>45</v>
      </c>
      <c r="E40" s="426" t="s">
        <v>142</v>
      </c>
      <c r="F40" s="431" t="s">
        <v>126</v>
      </c>
      <c r="G40" s="117">
        <f t="shared" si="1"/>
        <v>9</v>
      </c>
      <c r="H40" s="410"/>
      <c r="I40" s="402" t="s">
        <v>143</v>
      </c>
      <c r="J40" s="403"/>
      <c r="K40" s="404" t="s">
        <v>143</v>
      </c>
      <c r="L40" s="403"/>
      <c r="M40" s="405"/>
      <c r="N40" s="403"/>
      <c r="O40" s="403"/>
      <c r="P40" s="403"/>
      <c r="Q40" s="412"/>
    </row>
    <row r="41" spans="1:17" ht="14.25" customHeight="1" x14ac:dyDescent="0.2">
      <c r="A41" s="45">
        <v>29</v>
      </c>
      <c r="B41" s="94" t="s">
        <v>144</v>
      </c>
      <c r="C41" s="95">
        <v>40381</v>
      </c>
      <c r="D41" s="96"/>
      <c r="E41" s="426" t="s">
        <v>142</v>
      </c>
      <c r="F41" s="431" t="s">
        <v>126</v>
      </c>
      <c r="G41" s="116">
        <f t="shared" si="1"/>
        <v>8</v>
      </c>
      <c r="H41" s="410"/>
      <c r="I41" s="402" t="s">
        <v>143</v>
      </c>
      <c r="J41" s="404"/>
      <c r="K41" s="403"/>
      <c r="L41" s="403"/>
      <c r="M41" s="405"/>
      <c r="N41" s="403"/>
      <c r="O41" s="403"/>
      <c r="P41" s="403"/>
      <c r="Q41" s="412"/>
    </row>
    <row r="42" spans="1:17" ht="14.25" customHeight="1" x14ac:dyDescent="0.2">
      <c r="A42" s="45">
        <v>30</v>
      </c>
      <c r="B42" s="94" t="s">
        <v>163</v>
      </c>
      <c r="C42" s="95">
        <v>39887</v>
      </c>
      <c r="D42" s="96" t="s">
        <v>40</v>
      </c>
      <c r="E42" s="426" t="s">
        <v>142</v>
      </c>
      <c r="F42" s="431" t="s">
        <v>126</v>
      </c>
      <c r="G42" s="124">
        <f t="shared" si="1"/>
        <v>9</v>
      </c>
      <c r="H42" s="410"/>
      <c r="I42" s="403"/>
      <c r="J42" s="403"/>
      <c r="K42" s="403"/>
      <c r="L42" s="403"/>
      <c r="M42" s="405" t="s">
        <v>143</v>
      </c>
      <c r="N42" s="403"/>
      <c r="O42" s="407" t="s">
        <v>143</v>
      </c>
      <c r="P42" s="406" t="s">
        <v>143</v>
      </c>
      <c r="Q42" s="412"/>
    </row>
    <row r="43" spans="1:17" ht="14.25" customHeight="1" x14ac:dyDescent="0.2">
      <c r="A43" s="45">
        <v>31</v>
      </c>
      <c r="B43" s="94" t="s">
        <v>141</v>
      </c>
      <c r="C43" s="95">
        <v>40537</v>
      </c>
      <c r="D43" s="96"/>
      <c r="E43" s="426" t="s">
        <v>142</v>
      </c>
      <c r="F43" s="431" t="s">
        <v>126</v>
      </c>
      <c r="G43" s="336">
        <f t="shared" si="1"/>
        <v>7</v>
      </c>
      <c r="H43" s="413" t="s">
        <v>143</v>
      </c>
      <c r="I43" s="403"/>
      <c r="J43" s="403"/>
      <c r="K43" s="403"/>
      <c r="L43" s="403"/>
      <c r="M43" s="405" t="s">
        <v>143</v>
      </c>
      <c r="N43" s="403"/>
      <c r="O43" s="403"/>
      <c r="P43" s="403"/>
      <c r="Q43" s="412"/>
    </row>
    <row r="44" spans="1:17" ht="14.25" customHeight="1" x14ac:dyDescent="0.2">
      <c r="A44" s="45">
        <v>32</v>
      </c>
      <c r="B44" s="94" t="s">
        <v>145</v>
      </c>
      <c r="C44" s="95">
        <v>40110</v>
      </c>
      <c r="D44" s="96" t="s">
        <v>45</v>
      </c>
      <c r="E44" s="426" t="s">
        <v>142</v>
      </c>
      <c r="F44" s="431" t="s">
        <v>126</v>
      </c>
      <c r="G44" s="116">
        <f t="shared" si="1"/>
        <v>8</v>
      </c>
      <c r="H44" s="410"/>
      <c r="I44" s="402" t="s">
        <v>143</v>
      </c>
      <c r="J44" s="404" t="s">
        <v>143</v>
      </c>
      <c r="K44" s="403"/>
      <c r="L44" s="403"/>
      <c r="M44" s="405" t="s">
        <v>143</v>
      </c>
      <c r="N44" s="403"/>
      <c r="O44" s="403"/>
      <c r="P44" s="403"/>
      <c r="Q44" s="412"/>
    </row>
    <row r="45" spans="1:17" ht="14.25" customHeight="1" x14ac:dyDescent="0.2">
      <c r="A45" s="45">
        <v>33</v>
      </c>
      <c r="B45" s="94" t="s">
        <v>238</v>
      </c>
      <c r="C45" s="95">
        <v>40031</v>
      </c>
      <c r="D45" s="96"/>
      <c r="E45" s="426" t="s">
        <v>237</v>
      </c>
      <c r="F45" s="431" t="s">
        <v>85</v>
      </c>
      <c r="G45" s="117">
        <f t="shared" ref="G45:G74" si="2">DATEDIF(C45,$G$12,"y")</f>
        <v>9</v>
      </c>
      <c r="H45" s="410"/>
      <c r="I45" s="402"/>
      <c r="J45" s="403"/>
      <c r="K45" s="404" t="s">
        <v>143</v>
      </c>
      <c r="L45" s="403"/>
      <c r="M45" s="405"/>
      <c r="N45" s="403"/>
      <c r="O45" s="403"/>
      <c r="P45" s="403"/>
      <c r="Q45" s="412"/>
    </row>
    <row r="46" spans="1:17" ht="14.25" customHeight="1" x14ac:dyDescent="0.2">
      <c r="A46" s="45">
        <v>34</v>
      </c>
      <c r="B46" s="94" t="s">
        <v>236</v>
      </c>
      <c r="C46" s="95">
        <v>40325</v>
      </c>
      <c r="D46" s="96"/>
      <c r="E46" s="426" t="s">
        <v>237</v>
      </c>
      <c r="F46" s="431" t="s">
        <v>85</v>
      </c>
      <c r="G46" s="116">
        <f t="shared" si="2"/>
        <v>8</v>
      </c>
      <c r="H46" s="410"/>
      <c r="I46" s="402"/>
      <c r="J46" s="404" t="s">
        <v>143</v>
      </c>
      <c r="K46" s="403"/>
      <c r="L46" s="403"/>
      <c r="M46" s="405"/>
      <c r="N46" s="403"/>
      <c r="O46" s="403"/>
      <c r="P46" s="403"/>
      <c r="Q46" s="412"/>
    </row>
    <row r="47" spans="1:17" ht="14.25" customHeight="1" x14ac:dyDescent="0.2">
      <c r="A47" s="45">
        <v>35</v>
      </c>
      <c r="B47" s="94" t="s">
        <v>240</v>
      </c>
      <c r="C47" s="95">
        <v>39394</v>
      </c>
      <c r="D47" s="96"/>
      <c r="E47" s="426" t="s">
        <v>237</v>
      </c>
      <c r="F47" s="431" t="s">
        <v>85</v>
      </c>
      <c r="G47" s="118">
        <f t="shared" si="2"/>
        <v>10</v>
      </c>
      <c r="H47" s="410"/>
      <c r="I47" s="403"/>
      <c r="J47" s="403"/>
      <c r="K47" s="403"/>
      <c r="L47" s="403"/>
      <c r="M47" s="403"/>
      <c r="N47" s="403"/>
      <c r="O47" s="403"/>
      <c r="P47" s="403"/>
      <c r="Q47" s="411" t="s">
        <v>143</v>
      </c>
    </row>
    <row r="48" spans="1:17" ht="14.25" customHeight="1" x14ac:dyDescent="0.2">
      <c r="A48" s="45">
        <v>36</v>
      </c>
      <c r="B48" s="94" t="s">
        <v>239</v>
      </c>
      <c r="C48" s="95">
        <v>39640</v>
      </c>
      <c r="D48" s="96"/>
      <c r="E48" s="426" t="s">
        <v>237</v>
      </c>
      <c r="F48" s="431" t="s">
        <v>85</v>
      </c>
      <c r="G48" s="118">
        <f t="shared" si="2"/>
        <v>10</v>
      </c>
      <c r="H48" s="410"/>
      <c r="I48" s="403"/>
      <c r="J48" s="403"/>
      <c r="K48" s="403"/>
      <c r="L48" s="404" t="s">
        <v>143</v>
      </c>
      <c r="M48" s="403"/>
      <c r="N48" s="403"/>
      <c r="O48" s="403"/>
      <c r="P48" s="403"/>
      <c r="Q48" s="412"/>
    </row>
    <row r="49" spans="1:17" ht="14.25" customHeight="1" x14ac:dyDescent="0.2">
      <c r="A49" s="45">
        <v>37</v>
      </c>
      <c r="B49" s="94" t="s">
        <v>307</v>
      </c>
      <c r="C49" s="95">
        <v>39946</v>
      </c>
      <c r="D49" s="96"/>
      <c r="E49" s="426" t="s">
        <v>237</v>
      </c>
      <c r="F49" s="431" t="s">
        <v>85</v>
      </c>
      <c r="G49" s="117">
        <f t="shared" si="2"/>
        <v>9</v>
      </c>
      <c r="H49" s="410"/>
      <c r="I49" s="402"/>
      <c r="J49" s="403"/>
      <c r="K49" s="404" t="s">
        <v>143</v>
      </c>
      <c r="L49" s="403"/>
      <c r="M49" s="405"/>
      <c r="N49" s="403"/>
      <c r="O49" s="403"/>
      <c r="P49" s="403"/>
      <c r="Q49" s="412"/>
    </row>
    <row r="50" spans="1:17" ht="14.25" customHeight="1" x14ac:dyDescent="0.2">
      <c r="A50" s="45">
        <v>38</v>
      </c>
      <c r="B50" s="94" t="s">
        <v>189</v>
      </c>
      <c r="C50" s="95">
        <v>39485</v>
      </c>
      <c r="D50" s="96" t="s">
        <v>45</v>
      </c>
      <c r="E50" s="426" t="s">
        <v>183</v>
      </c>
      <c r="F50" s="431" t="s">
        <v>85</v>
      </c>
      <c r="G50" s="118">
        <f t="shared" si="2"/>
        <v>10</v>
      </c>
      <c r="H50" s="410"/>
      <c r="I50" s="403"/>
      <c r="J50" s="403"/>
      <c r="K50" s="403"/>
      <c r="L50" s="404" t="s">
        <v>143</v>
      </c>
      <c r="M50" s="403"/>
      <c r="N50" s="403"/>
      <c r="O50" s="403"/>
      <c r="P50" s="403"/>
      <c r="Q50" s="412"/>
    </row>
    <row r="51" spans="1:17" ht="14.25" customHeight="1" x14ac:dyDescent="0.2">
      <c r="A51" s="45">
        <v>39</v>
      </c>
      <c r="B51" s="94" t="s">
        <v>182</v>
      </c>
      <c r="C51" s="95">
        <v>39886</v>
      </c>
      <c r="D51" s="96"/>
      <c r="E51" s="426" t="s">
        <v>183</v>
      </c>
      <c r="F51" s="431" t="s">
        <v>85</v>
      </c>
      <c r="G51" s="117">
        <f t="shared" si="2"/>
        <v>9</v>
      </c>
      <c r="H51" s="410"/>
      <c r="I51" s="402" t="s">
        <v>143</v>
      </c>
      <c r="J51" s="403"/>
      <c r="K51" s="404" t="s">
        <v>143</v>
      </c>
      <c r="L51" s="403"/>
      <c r="M51" s="405" t="s">
        <v>143</v>
      </c>
      <c r="N51" s="403"/>
      <c r="O51" s="403"/>
      <c r="P51" s="403"/>
      <c r="Q51" s="412"/>
    </row>
    <row r="52" spans="1:17" ht="14.25" customHeight="1" x14ac:dyDescent="0.2">
      <c r="A52" s="45">
        <v>40</v>
      </c>
      <c r="B52" s="94" t="s">
        <v>180</v>
      </c>
      <c r="C52" s="95">
        <v>39850</v>
      </c>
      <c r="D52" s="96"/>
      <c r="E52" s="426" t="s">
        <v>183</v>
      </c>
      <c r="F52" s="431" t="s">
        <v>85</v>
      </c>
      <c r="G52" s="117">
        <f t="shared" si="2"/>
        <v>9</v>
      </c>
      <c r="H52" s="410"/>
      <c r="I52" s="402" t="s">
        <v>143</v>
      </c>
      <c r="J52" s="403"/>
      <c r="K52" s="404" t="s">
        <v>143</v>
      </c>
      <c r="L52" s="403"/>
      <c r="M52" s="405" t="s">
        <v>143</v>
      </c>
      <c r="N52" s="403"/>
      <c r="O52" s="403"/>
      <c r="P52" s="403"/>
      <c r="Q52" s="412"/>
    </row>
    <row r="53" spans="1:17" ht="14.25" customHeight="1" x14ac:dyDescent="0.2">
      <c r="A53" s="45">
        <v>41</v>
      </c>
      <c r="B53" s="94" t="s">
        <v>188</v>
      </c>
      <c r="C53" s="95">
        <v>39576</v>
      </c>
      <c r="D53" s="96"/>
      <c r="E53" s="426" t="s">
        <v>183</v>
      </c>
      <c r="F53" s="431" t="s">
        <v>85</v>
      </c>
      <c r="G53" s="118">
        <f t="shared" si="2"/>
        <v>10</v>
      </c>
      <c r="H53" s="410"/>
      <c r="I53" s="403"/>
      <c r="J53" s="403"/>
      <c r="K53" s="403"/>
      <c r="L53" s="404" t="s">
        <v>143</v>
      </c>
      <c r="M53" s="403"/>
      <c r="N53" s="403"/>
      <c r="O53" s="403"/>
      <c r="P53" s="403"/>
      <c r="Q53" s="412"/>
    </row>
    <row r="54" spans="1:17" ht="14.25" customHeight="1" x14ac:dyDescent="0.2">
      <c r="A54" s="45">
        <v>42</v>
      </c>
      <c r="B54" s="94" t="s">
        <v>181</v>
      </c>
      <c r="C54" s="95">
        <v>39786</v>
      </c>
      <c r="D54" s="96"/>
      <c r="E54" s="426" t="s">
        <v>183</v>
      </c>
      <c r="F54" s="431" t="s">
        <v>85</v>
      </c>
      <c r="G54" s="117">
        <f t="shared" si="2"/>
        <v>9</v>
      </c>
      <c r="H54" s="410"/>
      <c r="I54" s="402" t="s">
        <v>143</v>
      </c>
      <c r="J54" s="403"/>
      <c r="K54" s="404" t="s">
        <v>143</v>
      </c>
      <c r="L54" s="403"/>
      <c r="M54" s="405" t="s">
        <v>143</v>
      </c>
      <c r="N54" s="403"/>
      <c r="O54" s="403"/>
      <c r="P54" s="403"/>
      <c r="Q54" s="412"/>
    </row>
    <row r="55" spans="1:17" ht="14.25" customHeight="1" x14ac:dyDescent="0.2">
      <c r="A55" s="45">
        <v>43</v>
      </c>
      <c r="B55" s="94" t="s">
        <v>187</v>
      </c>
      <c r="C55" s="95">
        <v>39529</v>
      </c>
      <c r="D55" s="96" t="s">
        <v>45</v>
      </c>
      <c r="E55" s="426" t="s">
        <v>184</v>
      </c>
      <c r="F55" s="431" t="s">
        <v>85</v>
      </c>
      <c r="G55" s="118">
        <f t="shared" si="2"/>
        <v>10</v>
      </c>
      <c r="H55" s="410"/>
      <c r="I55" s="403"/>
      <c r="J55" s="403"/>
      <c r="K55" s="403"/>
      <c r="L55" s="404" t="s">
        <v>143</v>
      </c>
      <c r="M55" s="403"/>
      <c r="N55" s="403"/>
      <c r="O55" s="403"/>
      <c r="P55" s="403"/>
      <c r="Q55" s="412"/>
    </row>
    <row r="56" spans="1:17" ht="14.25" customHeight="1" x14ac:dyDescent="0.2">
      <c r="A56" s="45">
        <v>44</v>
      </c>
      <c r="B56" s="94" t="s">
        <v>185</v>
      </c>
      <c r="C56" s="95">
        <v>39687</v>
      </c>
      <c r="D56" s="96"/>
      <c r="E56" s="426" t="s">
        <v>184</v>
      </c>
      <c r="F56" s="431" t="s">
        <v>85</v>
      </c>
      <c r="G56" s="118">
        <f t="shared" si="2"/>
        <v>10</v>
      </c>
      <c r="H56" s="410"/>
      <c r="I56" s="403"/>
      <c r="J56" s="403"/>
      <c r="K56" s="403"/>
      <c r="L56" s="404" t="s">
        <v>143</v>
      </c>
      <c r="M56" s="403"/>
      <c r="N56" s="403"/>
      <c r="O56" s="403"/>
      <c r="P56" s="403"/>
      <c r="Q56" s="412"/>
    </row>
    <row r="57" spans="1:17" ht="14.25" customHeight="1" x14ac:dyDescent="0.2">
      <c r="A57" s="45">
        <v>45</v>
      </c>
      <c r="B57" s="94" t="s">
        <v>192</v>
      </c>
      <c r="C57" s="95">
        <v>39809</v>
      </c>
      <c r="D57" s="96" t="s">
        <v>45</v>
      </c>
      <c r="E57" s="426" t="s">
        <v>184</v>
      </c>
      <c r="F57" s="431" t="s">
        <v>85</v>
      </c>
      <c r="G57" s="124">
        <f t="shared" si="2"/>
        <v>9</v>
      </c>
      <c r="H57" s="410"/>
      <c r="I57" s="403"/>
      <c r="J57" s="403"/>
      <c r="K57" s="403"/>
      <c r="L57" s="403"/>
      <c r="M57" s="405" t="s">
        <v>143</v>
      </c>
      <c r="N57" s="403"/>
      <c r="O57" s="407" t="s">
        <v>143</v>
      </c>
      <c r="P57" s="406" t="s">
        <v>143</v>
      </c>
      <c r="Q57" s="412"/>
    </row>
    <row r="58" spans="1:17" ht="14.25" customHeight="1" x14ac:dyDescent="0.2">
      <c r="A58" s="45">
        <v>46</v>
      </c>
      <c r="B58" s="94" t="s">
        <v>195</v>
      </c>
      <c r="C58" s="95">
        <v>39426</v>
      </c>
      <c r="D58" s="96" t="s">
        <v>40</v>
      </c>
      <c r="E58" s="426" t="s">
        <v>184</v>
      </c>
      <c r="F58" s="431" t="s">
        <v>85</v>
      </c>
      <c r="G58" s="118">
        <f t="shared" si="2"/>
        <v>10</v>
      </c>
      <c r="H58" s="410"/>
      <c r="I58" s="403"/>
      <c r="J58" s="403"/>
      <c r="K58" s="403"/>
      <c r="L58" s="403"/>
      <c r="M58" s="403"/>
      <c r="N58" s="403"/>
      <c r="O58" s="403"/>
      <c r="P58" s="403"/>
      <c r="Q58" s="411" t="s">
        <v>143</v>
      </c>
    </row>
    <row r="59" spans="1:17" ht="14.25" customHeight="1" x14ac:dyDescent="0.2">
      <c r="A59" s="45">
        <v>47</v>
      </c>
      <c r="B59" s="94" t="s">
        <v>196</v>
      </c>
      <c r="C59" s="95">
        <v>39502</v>
      </c>
      <c r="D59" s="96"/>
      <c r="E59" s="426" t="s">
        <v>194</v>
      </c>
      <c r="F59" s="431" t="s">
        <v>85</v>
      </c>
      <c r="G59" s="118">
        <f t="shared" si="2"/>
        <v>10</v>
      </c>
      <c r="H59" s="410"/>
      <c r="I59" s="403"/>
      <c r="J59" s="403"/>
      <c r="K59" s="403"/>
      <c r="L59" s="403"/>
      <c r="M59" s="403"/>
      <c r="N59" s="403"/>
      <c r="O59" s="403"/>
      <c r="P59" s="403"/>
      <c r="Q59" s="411" t="s">
        <v>143</v>
      </c>
    </row>
    <row r="60" spans="1:17" ht="15" customHeight="1" x14ac:dyDescent="0.2">
      <c r="A60" s="45">
        <v>48</v>
      </c>
      <c r="B60" s="94" t="s">
        <v>193</v>
      </c>
      <c r="C60" s="95">
        <v>39798</v>
      </c>
      <c r="D60" s="96"/>
      <c r="E60" s="426" t="s">
        <v>194</v>
      </c>
      <c r="F60" s="431" t="s">
        <v>85</v>
      </c>
      <c r="G60" s="124">
        <f t="shared" si="2"/>
        <v>9</v>
      </c>
      <c r="H60" s="410"/>
      <c r="I60" s="403"/>
      <c r="J60" s="403"/>
      <c r="K60" s="403"/>
      <c r="L60" s="403"/>
      <c r="M60" s="405"/>
      <c r="N60" s="403"/>
      <c r="O60" s="407" t="s">
        <v>143</v>
      </c>
      <c r="P60" s="406" t="s">
        <v>143</v>
      </c>
      <c r="Q60" s="412"/>
    </row>
    <row r="61" spans="1:17" ht="14.25" customHeight="1" x14ac:dyDescent="0.2">
      <c r="A61" s="45">
        <v>49</v>
      </c>
      <c r="B61" s="94" t="s">
        <v>178</v>
      </c>
      <c r="C61" s="95">
        <v>40894</v>
      </c>
      <c r="D61" s="96"/>
      <c r="E61" s="426" t="s">
        <v>179</v>
      </c>
      <c r="F61" s="431" t="s">
        <v>85</v>
      </c>
      <c r="G61" s="336">
        <f t="shared" si="2"/>
        <v>6</v>
      </c>
      <c r="H61" s="413" t="s">
        <v>143</v>
      </c>
      <c r="I61" s="403"/>
      <c r="J61" s="403"/>
      <c r="K61" s="403"/>
      <c r="L61" s="403"/>
      <c r="M61" s="403"/>
      <c r="N61" s="403"/>
      <c r="O61" s="403"/>
      <c r="P61" s="403"/>
      <c r="Q61" s="412"/>
    </row>
    <row r="62" spans="1:17" ht="14.25" customHeight="1" x14ac:dyDescent="0.2">
      <c r="A62" s="45">
        <v>50</v>
      </c>
      <c r="B62" s="94" t="s">
        <v>190</v>
      </c>
      <c r="C62" s="95">
        <v>40354</v>
      </c>
      <c r="D62" s="96"/>
      <c r="E62" s="426" t="s">
        <v>179</v>
      </c>
      <c r="F62" s="431" t="s">
        <v>85</v>
      </c>
      <c r="G62" s="124">
        <f t="shared" si="2"/>
        <v>8</v>
      </c>
      <c r="H62" s="410"/>
      <c r="I62" s="403"/>
      <c r="J62" s="403"/>
      <c r="K62" s="403"/>
      <c r="L62" s="403"/>
      <c r="M62" s="405" t="s">
        <v>143</v>
      </c>
      <c r="N62" s="403"/>
      <c r="O62" s="407" t="s">
        <v>143</v>
      </c>
      <c r="P62" s="406" t="s">
        <v>143</v>
      </c>
      <c r="Q62" s="412"/>
    </row>
    <row r="63" spans="1:17" ht="14.25" customHeight="1" x14ac:dyDescent="0.2">
      <c r="A63" s="45">
        <v>51</v>
      </c>
      <c r="B63" s="94" t="s">
        <v>191</v>
      </c>
      <c r="C63" s="95">
        <v>40141</v>
      </c>
      <c r="D63" s="96" t="s">
        <v>45</v>
      </c>
      <c r="E63" s="426" t="s">
        <v>179</v>
      </c>
      <c r="F63" s="431" t="s">
        <v>85</v>
      </c>
      <c r="G63" s="124">
        <f t="shared" si="2"/>
        <v>8</v>
      </c>
      <c r="H63" s="410"/>
      <c r="I63" s="403"/>
      <c r="J63" s="403"/>
      <c r="K63" s="403"/>
      <c r="L63" s="403"/>
      <c r="M63" s="405" t="s">
        <v>143</v>
      </c>
      <c r="N63" s="403"/>
      <c r="O63" s="407" t="s">
        <v>143</v>
      </c>
      <c r="P63" s="406" t="s">
        <v>143</v>
      </c>
      <c r="Q63" s="412"/>
    </row>
    <row r="64" spans="1:17" ht="14.25" customHeight="1" x14ac:dyDescent="0.2">
      <c r="A64" s="45">
        <v>52</v>
      </c>
      <c r="B64" s="94" t="s">
        <v>258</v>
      </c>
      <c r="C64" s="95">
        <v>39973</v>
      </c>
      <c r="D64" s="96"/>
      <c r="E64" s="426" t="s">
        <v>179</v>
      </c>
      <c r="F64" s="431" t="s">
        <v>85</v>
      </c>
      <c r="G64" s="117">
        <f t="shared" si="2"/>
        <v>9</v>
      </c>
      <c r="H64" s="410"/>
      <c r="I64" s="402" t="s">
        <v>143</v>
      </c>
      <c r="J64" s="403"/>
      <c r="K64" s="404" t="s">
        <v>143</v>
      </c>
      <c r="L64" s="403"/>
      <c r="M64" s="405"/>
      <c r="N64" s="403"/>
      <c r="O64" s="403"/>
      <c r="P64" s="403"/>
      <c r="Q64" s="412"/>
    </row>
    <row r="65" spans="1:17" ht="14.25" customHeight="1" x14ac:dyDescent="0.2">
      <c r="A65" s="45">
        <v>53</v>
      </c>
      <c r="B65" s="94" t="s">
        <v>222</v>
      </c>
      <c r="C65" s="95">
        <v>39467</v>
      </c>
      <c r="D65" s="96" t="s">
        <v>45</v>
      </c>
      <c r="E65" s="426" t="s">
        <v>224</v>
      </c>
      <c r="F65" s="431" t="s">
        <v>85</v>
      </c>
      <c r="G65" s="118">
        <f t="shared" si="2"/>
        <v>10</v>
      </c>
      <c r="H65" s="410"/>
      <c r="I65" s="403"/>
      <c r="J65" s="403"/>
      <c r="K65" s="403"/>
      <c r="L65" s="404" t="s">
        <v>143</v>
      </c>
      <c r="M65" s="403"/>
      <c r="N65" s="403"/>
      <c r="O65" s="403"/>
      <c r="P65" s="403"/>
      <c r="Q65" s="412"/>
    </row>
    <row r="66" spans="1:17" ht="14.25" customHeight="1" x14ac:dyDescent="0.2">
      <c r="A66" s="45">
        <v>54</v>
      </c>
      <c r="B66" s="94" t="s">
        <v>221</v>
      </c>
      <c r="C66" s="95">
        <v>39648</v>
      </c>
      <c r="D66" s="96" t="s">
        <v>45</v>
      </c>
      <c r="E66" s="426" t="s">
        <v>224</v>
      </c>
      <c r="F66" s="431" t="s">
        <v>85</v>
      </c>
      <c r="G66" s="118">
        <f t="shared" si="2"/>
        <v>10</v>
      </c>
      <c r="H66" s="410"/>
      <c r="I66" s="403"/>
      <c r="J66" s="403"/>
      <c r="K66" s="403"/>
      <c r="L66" s="404" t="s">
        <v>143</v>
      </c>
      <c r="M66" s="403"/>
      <c r="N66" s="403"/>
      <c r="O66" s="403"/>
      <c r="P66" s="403"/>
      <c r="Q66" s="412"/>
    </row>
    <row r="67" spans="1:17" ht="14.25" customHeight="1" x14ac:dyDescent="0.2">
      <c r="A67" s="45">
        <v>55</v>
      </c>
      <c r="B67" s="94" t="s">
        <v>259</v>
      </c>
      <c r="C67" s="95">
        <v>39928</v>
      </c>
      <c r="D67" s="96"/>
      <c r="E67" s="426" t="s">
        <v>224</v>
      </c>
      <c r="F67" s="431" t="s">
        <v>85</v>
      </c>
      <c r="G67" s="124">
        <f t="shared" si="2"/>
        <v>9</v>
      </c>
      <c r="H67" s="410"/>
      <c r="I67" s="403"/>
      <c r="J67" s="403"/>
      <c r="K67" s="403"/>
      <c r="L67" s="403"/>
      <c r="M67" s="405"/>
      <c r="N67" s="403"/>
      <c r="O67" s="407" t="s">
        <v>143</v>
      </c>
      <c r="P67" s="406" t="s">
        <v>143</v>
      </c>
      <c r="Q67" s="412"/>
    </row>
    <row r="68" spans="1:17" ht="14.25" customHeight="1" x14ac:dyDescent="0.2">
      <c r="A68" s="45">
        <v>56</v>
      </c>
      <c r="B68" s="94" t="s">
        <v>232</v>
      </c>
      <c r="C68" s="95">
        <v>39596</v>
      </c>
      <c r="D68" s="96" t="s">
        <v>45</v>
      </c>
      <c r="E68" s="426" t="s">
        <v>224</v>
      </c>
      <c r="F68" s="432" t="s">
        <v>85</v>
      </c>
      <c r="G68" s="118">
        <f t="shared" si="2"/>
        <v>10</v>
      </c>
      <c r="H68" s="410"/>
      <c r="I68" s="403"/>
      <c r="J68" s="403"/>
      <c r="K68" s="403"/>
      <c r="L68" s="403"/>
      <c r="M68" s="403"/>
      <c r="N68" s="403"/>
      <c r="O68" s="403"/>
      <c r="P68" s="403"/>
      <c r="Q68" s="411" t="s">
        <v>143</v>
      </c>
    </row>
    <row r="69" spans="1:17" ht="14.25" customHeight="1" x14ac:dyDescent="0.2">
      <c r="A69" s="45">
        <v>57</v>
      </c>
      <c r="B69" s="94" t="s">
        <v>223</v>
      </c>
      <c r="C69" s="95">
        <v>39472</v>
      </c>
      <c r="D69" s="96" t="s">
        <v>45</v>
      </c>
      <c r="E69" s="426" t="s">
        <v>224</v>
      </c>
      <c r="F69" s="431" t="s">
        <v>85</v>
      </c>
      <c r="G69" s="118">
        <f t="shared" si="2"/>
        <v>10</v>
      </c>
      <c r="H69" s="410"/>
      <c r="I69" s="403"/>
      <c r="J69" s="403"/>
      <c r="K69" s="403"/>
      <c r="L69" s="404" t="s">
        <v>143</v>
      </c>
      <c r="M69" s="403"/>
      <c r="N69" s="403"/>
      <c r="O69" s="403"/>
      <c r="P69" s="403"/>
      <c r="Q69" s="412"/>
    </row>
    <row r="70" spans="1:17" ht="14.25" customHeight="1" x14ac:dyDescent="0.2">
      <c r="A70" s="45">
        <v>58</v>
      </c>
      <c r="B70" s="94" t="s">
        <v>216</v>
      </c>
      <c r="C70" s="95">
        <v>40179</v>
      </c>
      <c r="D70" s="96"/>
      <c r="E70" s="426" t="s">
        <v>217</v>
      </c>
      <c r="F70" s="431" t="s">
        <v>85</v>
      </c>
      <c r="G70" s="116">
        <f t="shared" si="2"/>
        <v>8</v>
      </c>
      <c r="H70" s="410"/>
      <c r="I70" s="402"/>
      <c r="J70" s="404" t="s">
        <v>143</v>
      </c>
      <c r="K70" s="403"/>
      <c r="L70" s="403"/>
      <c r="M70" s="405"/>
      <c r="N70" s="403"/>
      <c r="O70" s="403"/>
      <c r="P70" s="403"/>
      <c r="Q70" s="412"/>
    </row>
    <row r="71" spans="1:17" ht="14.25" customHeight="1" x14ac:dyDescent="0.2">
      <c r="A71" s="45">
        <v>59</v>
      </c>
      <c r="B71" s="94" t="s">
        <v>220</v>
      </c>
      <c r="C71" s="95">
        <v>39465</v>
      </c>
      <c r="D71" s="96"/>
      <c r="E71" s="426" t="s">
        <v>217</v>
      </c>
      <c r="F71" s="432" t="s">
        <v>85</v>
      </c>
      <c r="G71" s="118">
        <f t="shared" si="2"/>
        <v>10</v>
      </c>
      <c r="H71" s="410"/>
      <c r="I71" s="403"/>
      <c r="J71" s="403"/>
      <c r="K71" s="403"/>
      <c r="L71" s="404" t="s">
        <v>143</v>
      </c>
      <c r="M71" s="403"/>
      <c r="N71" s="403"/>
      <c r="O71" s="403"/>
      <c r="P71" s="403"/>
      <c r="Q71" s="412"/>
    </row>
    <row r="72" spans="1:17" ht="14.25" customHeight="1" x14ac:dyDescent="0.2">
      <c r="A72" s="45">
        <v>60</v>
      </c>
      <c r="B72" s="94" t="s">
        <v>215</v>
      </c>
      <c r="C72" s="95">
        <v>40335</v>
      </c>
      <c r="D72" s="96"/>
      <c r="E72" s="426" t="s">
        <v>217</v>
      </c>
      <c r="F72" s="431" t="s">
        <v>85</v>
      </c>
      <c r="G72" s="116">
        <f t="shared" si="2"/>
        <v>8</v>
      </c>
      <c r="H72" s="410"/>
      <c r="I72" s="402" t="s">
        <v>143</v>
      </c>
      <c r="J72" s="404" t="s">
        <v>143</v>
      </c>
      <c r="K72" s="403"/>
      <c r="L72" s="403"/>
      <c r="M72" s="405"/>
      <c r="N72" s="403"/>
      <c r="O72" s="403"/>
      <c r="P72" s="403"/>
      <c r="Q72" s="412"/>
    </row>
    <row r="73" spans="1:17" ht="14.25" customHeight="1" x14ac:dyDescent="0.2">
      <c r="A73" s="45">
        <v>61</v>
      </c>
      <c r="B73" s="94" t="s">
        <v>218</v>
      </c>
      <c r="C73" s="95">
        <v>39838</v>
      </c>
      <c r="D73" s="96"/>
      <c r="E73" s="426" t="s">
        <v>217</v>
      </c>
      <c r="F73" s="431" t="s">
        <v>85</v>
      </c>
      <c r="G73" s="117">
        <f t="shared" si="2"/>
        <v>9</v>
      </c>
      <c r="H73" s="410"/>
      <c r="I73" s="402" t="s">
        <v>143</v>
      </c>
      <c r="J73" s="403"/>
      <c r="K73" s="404" t="s">
        <v>143</v>
      </c>
      <c r="L73" s="403"/>
      <c r="M73" s="405"/>
      <c r="N73" s="403"/>
      <c r="O73" s="403"/>
      <c r="P73" s="403"/>
      <c r="Q73" s="412"/>
    </row>
    <row r="74" spans="1:17" ht="14.25" customHeight="1" thickBot="1" x14ac:dyDescent="0.25">
      <c r="A74" s="46">
        <v>62</v>
      </c>
      <c r="B74" s="97" t="s">
        <v>219</v>
      </c>
      <c r="C74" s="98">
        <v>39541</v>
      </c>
      <c r="D74" s="99"/>
      <c r="E74" s="433" t="s">
        <v>217</v>
      </c>
      <c r="F74" s="434" t="s">
        <v>85</v>
      </c>
      <c r="G74" s="118">
        <f t="shared" si="2"/>
        <v>10</v>
      </c>
      <c r="H74" s="414"/>
      <c r="I74" s="415"/>
      <c r="J74" s="415"/>
      <c r="K74" s="415"/>
      <c r="L74" s="416" t="s">
        <v>143</v>
      </c>
      <c r="M74" s="415"/>
      <c r="N74" s="415"/>
      <c r="O74" s="415"/>
      <c r="P74" s="415"/>
      <c r="Q74" s="417"/>
    </row>
    <row r="75" spans="1:17" x14ac:dyDescent="0.2">
      <c r="A75" s="47"/>
      <c r="B75" s="48"/>
      <c r="C75" s="49"/>
      <c r="G75" s="125">
        <f t="shared" ref="G75:G82" si="3">DATEDIF(C75,$G$12,"y")</f>
        <v>118</v>
      </c>
    </row>
    <row r="76" spans="1:17" x14ac:dyDescent="0.2">
      <c r="A76" s="47"/>
      <c r="B76" s="48"/>
      <c r="C76" s="49"/>
      <c r="G76" s="125">
        <f t="shared" si="3"/>
        <v>118</v>
      </c>
    </row>
    <row r="77" spans="1:17" x14ac:dyDescent="0.2">
      <c r="A77" s="47"/>
      <c r="B77" s="48"/>
      <c r="C77" s="49"/>
      <c r="G77" s="125">
        <f t="shared" si="3"/>
        <v>118</v>
      </c>
    </row>
    <row r="78" spans="1:17" x14ac:dyDescent="0.2">
      <c r="A78" s="47"/>
      <c r="B78" s="48"/>
      <c r="C78" s="47"/>
      <c r="G78" s="125">
        <f t="shared" si="3"/>
        <v>118</v>
      </c>
    </row>
    <row r="79" spans="1:17" x14ac:dyDescent="0.2">
      <c r="A79" s="47"/>
      <c r="B79" s="48"/>
      <c r="C79" s="47"/>
      <c r="G79" s="125">
        <f t="shared" si="3"/>
        <v>118</v>
      </c>
    </row>
    <row r="80" spans="1:17" x14ac:dyDescent="0.2">
      <c r="A80" s="47"/>
      <c r="B80" s="48"/>
      <c r="C80" s="47"/>
      <c r="G80" s="125">
        <f t="shared" si="3"/>
        <v>118</v>
      </c>
    </row>
    <row r="81" spans="1:7" x14ac:dyDescent="0.2">
      <c r="A81" s="47"/>
      <c r="B81" s="48"/>
      <c r="C81" s="47"/>
      <c r="G81" s="125">
        <f t="shared" si="3"/>
        <v>118</v>
      </c>
    </row>
    <row r="82" spans="1:7" x14ac:dyDescent="0.2">
      <c r="A82" s="47"/>
      <c r="B82" s="48"/>
      <c r="C82" s="47"/>
      <c r="G82" s="125">
        <f t="shared" si="3"/>
        <v>118</v>
      </c>
    </row>
    <row r="83" spans="1:7" x14ac:dyDescent="0.2">
      <c r="A83" s="47"/>
      <c r="B83" s="48"/>
      <c r="C83" s="47"/>
      <c r="G83" s="125">
        <f t="shared" ref="G83:G104" si="4">DATEDIF(C83,$G$12,"y")</f>
        <v>118</v>
      </c>
    </row>
    <row r="84" spans="1:7" x14ac:dyDescent="0.2">
      <c r="A84" s="47"/>
      <c r="B84" s="48"/>
      <c r="C84" s="47"/>
      <c r="G84" s="125">
        <f t="shared" si="4"/>
        <v>118</v>
      </c>
    </row>
    <row r="85" spans="1:7" x14ac:dyDescent="0.2">
      <c r="A85" s="47"/>
      <c r="B85" s="48"/>
      <c r="C85" s="47"/>
      <c r="G85" s="126">
        <f t="shared" si="4"/>
        <v>118</v>
      </c>
    </row>
    <row r="86" spans="1:7" x14ac:dyDescent="0.2">
      <c r="A86" s="47"/>
      <c r="B86" s="48"/>
      <c r="C86" s="47"/>
      <c r="G86" s="126">
        <f t="shared" si="4"/>
        <v>118</v>
      </c>
    </row>
    <row r="87" spans="1:7" x14ac:dyDescent="0.2">
      <c r="A87" s="47"/>
      <c r="B87" s="48"/>
      <c r="C87" s="47"/>
      <c r="G87" s="126">
        <f t="shared" si="4"/>
        <v>118</v>
      </c>
    </row>
    <row r="88" spans="1:7" x14ac:dyDescent="0.2">
      <c r="A88" s="47"/>
      <c r="B88" s="48"/>
      <c r="C88" s="47"/>
      <c r="G88" s="126">
        <f t="shared" si="4"/>
        <v>118</v>
      </c>
    </row>
    <row r="89" spans="1:7" x14ac:dyDescent="0.2">
      <c r="A89" s="47"/>
      <c r="B89" s="48"/>
      <c r="C89" s="47"/>
      <c r="G89" s="126">
        <f t="shared" si="4"/>
        <v>118</v>
      </c>
    </row>
    <row r="90" spans="1:7" x14ac:dyDescent="0.2">
      <c r="A90" s="47"/>
      <c r="B90" s="48"/>
      <c r="C90" s="47"/>
      <c r="G90" s="126">
        <f t="shared" si="4"/>
        <v>118</v>
      </c>
    </row>
    <row r="91" spans="1:7" x14ac:dyDescent="0.2">
      <c r="A91" s="47"/>
      <c r="B91" s="48"/>
      <c r="C91" s="47"/>
      <c r="G91" s="126">
        <f t="shared" si="4"/>
        <v>118</v>
      </c>
    </row>
    <row r="92" spans="1:7" x14ac:dyDescent="0.2">
      <c r="A92" s="47"/>
      <c r="B92" s="48"/>
      <c r="C92" s="47"/>
      <c r="G92" s="126">
        <f t="shared" si="4"/>
        <v>118</v>
      </c>
    </row>
    <row r="93" spans="1:7" x14ac:dyDescent="0.2">
      <c r="A93" s="47"/>
      <c r="B93" s="48"/>
      <c r="C93" s="47"/>
      <c r="G93" s="126">
        <f t="shared" si="4"/>
        <v>118</v>
      </c>
    </row>
    <row r="94" spans="1:7" x14ac:dyDescent="0.2">
      <c r="A94" s="47"/>
      <c r="B94" s="48"/>
      <c r="C94" s="47"/>
      <c r="G94" s="126">
        <f t="shared" si="4"/>
        <v>118</v>
      </c>
    </row>
    <row r="95" spans="1:7" x14ac:dyDescent="0.2">
      <c r="A95" s="47"/>
      <c r="B95" s="48"/>
      <c r="C95" s="47"/>
      <c r="G95" s="127">
        <f t="shared" si="4"/>
        <v>118</v>
      </c>
    </row>
    <row r="96" spans="1:7" x14ac:dyDescent="0.2">
      <c r="A96" s="47"/>
      <c r="B96" s="48"/>
      <c r="C96" s="47"/>
      <c r="G96" s="127">
        <f t="shared" si="4"/>
        <v>118</v>
      </c>
    </row>
    <row r="97" spans="1:7" x14ac:dyDescent="0.2">
      <c r="A97" s="47"/>
      <c r="B97" s="48"/>
      <c r="C97" s="47"/>
      <c r="G97" s="127">
        <f t="shared" si="4"/>
        <v>118</v>
      </c>
    </row>
    <row r="98" spans="1:7" x14ac:dyDescent="0.2">
      <c r="A98" s="47"/>
      <c r="B98" s="48"/>
      <c r="C98" s="47"/>
      <c r="G98" s="127">
        <f t="shared" si="4"/>
        <v>118</v>
      </c>
    </row>
    <row r="99" spans="1:7" x14ac:dyDescent="0.2">
      <c r="A99" s="47"/>
      <c r="B99" s="48"/>
      <c r="C99" s="47"/>
      <c r="G99" s="127">
        <f t="shared" si="4"/>
        <v>118</v>
      </c>
    </row>
    <row r="100" spans="1:7" x14ac:dyDescent="0.2">
      <c r="A100" s="47"/>
      <c r="B100" s="48"/>
      <c r="C100" s="47"/>
      <c r="G100" s="127">
        <f t="shared" si="4"/>
        <v>118</v>
      </c>
    </row>
    <row r="101" spans="1:7" x14ac:dyDescent="0.2">
      <c r="A101" s="47"/>
      <c r="B101" s="48"/>
      <c r="C101" s="47"/>
      <c r="G101" s="127">
        <f t="shared" si="4"/>
        <v>118</v>
      </c>
    </row>
    <row r="102" spans="1:7" x14ac:dyDescent="0.2">
      <c r="G102" s="127">
        <f t="shared" si="4"/>
        <v>118</v>
      </c>
    </row>
    <row r="103" spans="1:7" x14ac:dyDescent="0.2">
      <c r="G103" s="127">
        <f t="shared" si="4"/>
        <v>118</v>
      </c>
    </row>
    <row r="104" spans="1:7" x14ac:dyDescent="0.2">
      <c r="G104" s="127">
        <f t="shared" si="4"/>
        <v>118</v>
      </c>
    </row>
  </sheetData>
  <sheetProtection password="E34F" sheet="1" objects="1" scenarios="1"/>
  <sortState ref="A13:Q74">
    <sortCondition ref="F13:F74"/>
  </sortState>
  <mergeCells count="5">
    <mergeCell ref="A8:F8"/>
    <mergeCell ref="A1:F1"/>
    <mergeCell ref="A2:F2"/>
    <mergeCell ref="A3:F3"/>
    <mergeCell ref="A4:F4"/>
  </mergeCells>
  <conditionalFormatting sqref="G75:G1002 G70:G72 G39:G65 G13:G23">
    <cfRule type="cellIs" dxfId="8" priority="40" operator="equal">
      <formula>118</formula>
    </cfRule>
  </conditionalFormatting>
  <conditionalFormatting sqref="G73">
    <cfRule type="cellIs" dxfId="7" priority="8" operator="equal">
      <formula>118</formula>
    </cfRule>
  </conditionalFormatting>
  <conditionalFormatting sqref="G74">
    <cfRule type="cellIs" dxfId="6" priority="7" operator="equal">
      <formula>118</formula>
    </cfRule>
  </conditionalFormatting>
  <conditionalFormatting sqref="G66:G69">
    <cfRule type="cellIs" dxfId="5" priority="6" operator="equal">
      <formula>118</formula>
    </cfRule>
  </conditionalFormatting>
  <conditionalFormatting sqref="G28:G34 G37:G38">
    <cfRule type="cellIs" dxfId="4" priority="3" operator="equal">
      <formula>118</formula>
    </cfRule>
  </conditionalFormatting>
  <conditionalFormatting sqref="G24:G27">
    <cfRule type="cellIs" dxfId="3" priority="2" operator="equal">
      <formula>118</formula>
    </cfRule>
  </conditionalFormatting>
  <conditionalFormatting sqref="G35:G36">
    <cfRule type="cellIs" dxfId="2" priority="1" operator="equal">
      <formula>118</formula>
    </cfRule>
  </conditionalFormatting>
  <dataValidations count="3">
    <dataValidation type="list" allowBlank="1" showInputMessage="1" showErrorMessage="1" sqref="K73 H70 I71:J72 I73 O74:P74 H39 I40:J42 Q66:Q69 I43:I49 K43:K49 K24:K27 H13:H16 M35:M36 J14:J16 I24:I27 I17:J23 Q37:Q38 L28:L34 O35:P36 O61:P65 M61:M65 M70:M74 L50:L60 M40:M49 M17:M27">
      <formula1>"*"</formula1>
    </dataValidation>
    <dataValidation type="list" allowBlank="1" showInputMessage="1" showErrorMessage="1" sqref="C9:F9">
      <formula1>$B$75:$B$83</formula1>
    </dataValidation>
    <dataValidation type="list" allowBlank="1" showInputMessage="1" showErrorMessage="1" sqref="D13:D74">
      <formula1>"МСМК, МС, КМС, 1 р., 2 р., 3 р., 1 юн. р., 2 юн. р., 3 юн. р."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J24"/>
  <sheetViews>
    <sheetView showGridLines="0" showRowColHeaders="0" showZeros="0" tabSelected="1" showRuler="0" view="pageLayout" zoomScaleNormal="100" workbookViewId="0">
      <selection sqref="A1:J1"/>
    </sheetView>
  </sheetViews>
  <sheetFormatPr defaultColWidth="9.140625" defaultRowHeight="15" x14ac:dyDescent="0.25"/>
  <cols>
    <col min="1" max="1" width="5.140625" style="14" customWidth="1"/>
    <col min="2" max="2" width="12" style="14" customWidth="1"/>
    <col min="3" max="3" width="20.5703125" style="14" customWidth="1"/>
    <col min="4" max="10" width="7.85546875" style="14" customWidth="1"/>
    <col min="11" max="16384" width="9.140625" style="14"/>
  </cols>
  <sheetData>
    <row r="1" spans="1:10" ht="18.75" x14ac:dyDescent="0.25">
      <c r="A1" s="520" t="s">
        <v>28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ht="15.75" x14ac:dyDescent="0.25">
      <c r="A2" s="522" t="s">
        <v>134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customFormat="1" ht="15.75" x14ac:dyDescent="0.25">
      <c r="A3" s="521" t="s">
        <v>135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customFormat="1" ht="15.75" x14ac:dyDescent="0.25">
      <c r="A4" s="521" t="s">
        <v>136</v>
      </c>
      <c r="B4" s="521"/>
      <c r="C4" s="521"/>
      <c r="D4" s="521"/>
      <c r="E4" s="521"/>
      <c r="F4" s="521"/>
      <c r="G4" s="521"/>
      <c r="H4" s="521"/>
      <c r="I4" s="521"/>
      <c r="J4" s="521"/>
    </row>
    <row r="5" spans="1:10" ht="15.75" x14ac:dyDescent="0.25">
      <c r="A5" s="521" t="s">
        <v>17</v>
      </c>
      <c r="B5" s="521"/>
      <c r="C5" s="521"/>
      <c r="D5" s="521"/>
      <c r="E5" s="521"/>
      <c r="F5" s="521"/>
      <c r="G5" s="521"/>
      <c r="H5" s="521"/>
      <c r="I5" s="521"/>
      <c r="J5" s="521"/>
    </row>
    <row r="6" spans="1:10" x14ac:dyDescent="0.25">
      <c r="A6" s="15" t="s">
        <v>133</v>
      </c>
      <c r="B6" s="9"/>
      <c r="C6" s="9"/>
      <c r="D6" s="9"/>
      <c r="E6" s="9"/>
      <c r="F6" s="9"/>
      <c r="G6" s="9"/>
      <c r="H6" s="9"/>
      <c r="I6" s="9"/>
      <c r="J6" s="10" t="s">
        <v>97</v>
      </c>
    </row>
    <row r="7" spans="1:10" ht="15.75" thickBot="1" x14ac:dyDescent="0.3">
      <c r="A7" s="534" t="s">
        <v>21</v>
      </c>
      <c r="B7" s="534"/>
      <c r="C7" s="534"/>
      <c r="D7" s="534"/>
      <c r="E7" s="534"/>
      <c r="F7" s="534"/>
      <c r="G7" s="534"/>
      <c r="H7" s="534"/>
      <c r="I7" s="534"/>
      <c r="J7" s="534"/>
    </row>
    <row r="8" spans="1:10" ht="42.75" customHeight="1" x14ac:dyDescent="0.25">
      <c r="A8" s="528" t="s">
        <v>22</v>
      </c>
      <c r="B8" s="530" t="s">
        <v>30</v>
      </c>
      <c r="C8" s="531"/>
      <c r="D8" s="350"/>
      <c r="E8" s="372"/>
      <c r="F8" s="350"/>
      <c r="G8" s="372"/>
      <c r="H8" s="350"/>
      <c r="I8" s="372"/>
      <c r="J8" s="229" t="s">
        <v>128</v>
      </c>
    </row>
    <row r="9" spans="1:10" ht="15.75" thickBot="1" x14ac:dyDescent="0.3">
      <c r="A9" s="535"/>
      <c r="B9" s="536"/>
      <c r="C9" s="537"/>
      <c r="D9" s="384" t="s">
        <v>23</v>
      </c>
      <c r="E9" s="385" t="s">
        <v>24</v>
      </c>
      <c r="F9" s="384" t="s">
        <v>23</v>
      </c>
      <c r="G9" s="385" t="s">
        <v>24</v>
      </c>
      <c r="H9" s="384" t="s">
        <v>23</v>
      </c>
      <c r="I9" s="385" t="s">
        <v>24</v>
      </c>
      <c r="J9" s="386" t="s">
        <v>2</v>
      </c>
    </row>
    <row r="10" spans="1:10" ht="34.5" customHeight="1" x14ac:dyDescent="0.25">
      <c r="A10" s="259" t="s">
        <v>71</v>
      </c>
      <c r="B10" s="364"/>
      <c r="C10" s="368" t="s">
        <v>85</v>
      </c>
      <c r="D10" s="218">
        <f>D20*5</f>
        <v>40</v>
      </c>
      <c r="E10" s="219">
        <f>E20*7</f>
        <v>14</v>
      </c>
      <c r="F10" s="218">
        <f>F20*3</f>
        <v>21</v>
      </c>
      <c r="G10" s="219">
        <f>G20*5</f>
        <v>5</v>
      </c>
      <c r="H10" s="218">
        <f>H20</f>
        <v>28</v>
      </c>
      <c r="I10" s="219">
        <f>I20*3</f>
        <v>6</v>
      </c>
      <c r="J10" s="262">
        <f>SUM(D10:I10)</f>
        <v>114</v>
      </c>
    </row>
    <row r="11" spans="1:10" ht="34.5" customHeight="1" x14ac:dyDescent="0.25">
      <c r="A11" s="263" t="s">
        <v>69</v>
      </c>
      <c r="B11" s="365"/>
      <c r="C11" s="369" t="s">
        <v>112</v>
      </c>
      <c r="D11" s="220">
        <f>D21*5</f>
        <v>40</v>
      </c>
      <c r="E11" s="221">
        <f>E21*7</f>
        <v>0</v>
      </c>
      <c r="F11" s="220">
        <f>F21*3</f>
        <v>30</v>
      </c>
      <c r="G11" s="221">
        <f>G21*5</f>
        <v>0</v>
      </c>
      <c r="H11" s="220">
        <f>H21</f>
        <v>11</v>
      </c>
      <c r="I11" s="221">
        <f>I21*3</f>
        <v>0</v>
      </c>
      <c r="J11" s="222">
        <f>SUM(D11:I11)</f>
        <v>81</v>
      </c>
    </row>
    <row r="12" spans="1:10" ht="34.5" customHeight="1" thickBot="1" x14ac:dyDescent="0.3">
      <c r="A12" s="261" t="s">
        <v>70</v>
      </c>
      <c r="B12" s="367"/>
      <c r="C12" s="371" t="s">
        <v>126</v>
      </c>
      <c r="D12" s="256">
        <f>D19*5</f>
        <v>45</v>
      </c>
      <c r="E12" s="257">
        <f>E19*7</f>
        <v>0</v>
      </c>
      <c r="F12" s="256">
        <f>F19*3</f>
        <v>21</v>
      </c>
      <c r="G12" s="257">
        <f>G19*5</f>
        <v>5</v>
      </c>
      <c r="H12" s="256">
        <f>H19</f>
        <v>8</v>
      </c>
      <c r="I12" s="257">
        <f>I19*3</f>
        <v>0</v>
      </c>
      <c r="J12" s="258">
        <f>SUM(D12:I12)</f>
        <v>79</v>
      </c>
    </row>
    <row r="13" spans="1:10" ht="34.5" customHeight="1" x14ac:dyDescent="0.25">
      <c r="A13" s="57" t="s">
        <v>60</v>
      </c>
      <c r="B13" s="365"/>
      <c r="C13" s="369" t="s">
        <v>209</v>
      </c>
      <c r="D13" s="220">
        <f>D22*5</f>
        <v>0</v>
      </c>
      <c r="E13" s="221">
        <f>E22*7</f>
        <v>0</v>
      </c>
      <c r="F13" s="220">
        <f>F22*3</f>
        <v>3</v>
      </c>
      <c r="G13" s="221">
        <f>G22*5</f>
        <v>0</v>
      </c>
      <c r="H13" s="220">
        <f>H22</f>
        <v>2</v>
      </c>
      <c r="I13" s="221">
        <f>I22*3</f>
        <v>0</v>
      </c>
      <c r="J13" s="222">
        <f>SUM(D13:I13)</f>
        <v>5</v>
      </c>
    </row>
    <row r="14" spans="1:10" ht="34.5" customHeight="1" thickBot="1" x14ac:dyDescent="0.3">
      <c r="A14" s="268" t="s">
        <v>130</v>
      </c>
      <c r="B14" s="366"/>
      <c r="C14" s="370" t="s">
        <v>129</v>
      </c>
      <c r="D14" s="265">
        <f>D23*5</f>
        <v>0</v>
      </c>
      <c r="E14" s="266">
        <f>E23*7</f>
        <v>0</v>
      </c>
      <c r="F14" s="265">
        <f>F23*3</f>
        <v>0</v>
      </c>
      <c r="G14" s="266">
        <f>G23*5</f>
        <v>0</v>
      </c>
      <c r="H14" s="265">
        <f>H23</f>
        <v>0</v>
      </c>
      <c r="I14" s="266">
        <f>I23*3</f>
        <v>0</v>
      </c>
      <c r="J14" s="267">
        <f t="shared" ref="J14" si="0">SUM(D14:I14)</f>
        <v>0</v>
      </c>
    </row>
    <row r="16" spans="1:10" ht="15.75" thickBot="1" x14ac:dyDescent="0.3">
      <c r="A16" s="534" t="s">
        <v>26</v>
      </c>
      <c r="B16" s="534"/>
      <c r="C16" s="534"/>
      <c r="D16" s="534"/>
      <c r="E16" s="534"/>
      <c r="F16" s="534"/>
      <c r="G16" s="534"/>
      <c r="H16" s="534"/>
      <c r="I16" s="534"/>
      <c r="J16" s="534"/>
    </row>
    <row r="17" spans="1:10" ht="48.75" customHeight="1" x14ac:dyDescent="0.25">
      <c r="A17" s="528" t="s">
        <v>22</v>
      </c>
      <c r="B17" s="530" t="s">
        <v>30</v>
      </c>
      <c r="C17" s="531"/>
      <c r="D17" s="374"/>
      <c r="E17" s="375"/>
      <c r="F17" s="374"/>
      <c r="G17" s="375"/>
      <c r="H17" s="374"/>
      <c r="I17" s="375"/>
      <c r="J17" s="229" t="s">
        <v>127</v>
      </c>
    </row>
    <row r="18" spans="1:10" ht="15.75" thickBot="1" x14ac:dyDescent="0.3">
      <c r="A18" s="535"/>
      <c r="B18" s="536"/>
      <c r="C18" s="537"/>
      <c r="D18" s="384" t="s">
        <v>23</v>
      </c>
      <c r="E18" s="385" t="s">
        <v>24</v>
      </c>
      <c r="F18" s="384" t="s">
        <v>23</v>
      </c>
      <c r="G18" s="385" t="s">
        <v>24</v>
      </c>
      <c r="H18" s="384" t="s">
        <v>23</v>
      </c>
      <c r="I18" s="385" t="s">
        <v>24</v>
      </c>
      <c r="J18" s="386" t="s">
        <v>27</v>
      </c>
    </row>
    <row r="19" spans="1:10" ht="34.5" customHeight="1" x14ac:dyDescent="0.25">
      <c r="A19" s="259" t="s">
        <v>71</v>
      </c>
      <c r="B19" s="364"/>
      <c r="C19" s="376" t="s">
        <v>126</v>
      </c>
      <c r="D19" s="218">
        <f>'КЗ-ДТ'!D17+'КЗ-ОС'!D18+'КЗ-КО'!D18</f>
        <v>9</v>
      </c>
      <c r="E19" s="219">
        <f>'КЗ-ДТ'!E17+'КЗ-ОС'!E18+'КЗ-КО'!E18</f>
        <v>0</v>
      </c>
      <c r="F19" s="218">
        <f>'КЗ-ДТ'!F17+'КЗ-ОС'!F18+'КЗ-КО'!F18</f>
        <v>7</v>
      </c>
      <c r="G19" s="219">
        <f>'КЗ-ДТ'!G17+'КЗ-ОС'!G18+'КЗ-КО'!G18</f>
        <v>1</v>
      </c>
      <c r="H19" s="218">
        <f>'КЗ-ДТ'!H17+'КЗ-ОС'!H18+'КЗ-КО'!H18</f>
        <v>8</v>
      </c>
      <c r="I19" s="219">
        <f>'КЗ-ДТ'!I17+'КЗ-ОС'!I18+'КЗ-КО'!I18</f>
        <v>0</v>
      </c>
      <c r="J19" s="380">
        <f>SUM(D19:I19)</f>
        <v>25</v>
      </c>
    </row>
    <row r="20" spans="1:10" ht="34.5" customHeight="1" x14ac:dyDescent="0.25">
      <c r="A20" s="263" t="s">
        <v>69</v>
      </c>
      <c r="B20" s="365"/>
      <c r="C20" s="377" t="s">
        <v>85</v>
      </c>
      <c r="D20" s="220">
        <f>'КЗ-ДТ'!D19+'КЗ-ОС'!D17+'КЗ-КО'!D19</f>
        <v>8</v>
      </c>
      <c r="E20" s="221">
        <f>'КЗ-ДТ'!E19+'КЗ-ОС'!E17+'КЗ-КО'!E19</f>
        <v>2</v>
      </c>
      <c r="F20" s="220">
        <f>'КЗ-ДТ'!F19+'КЗ-ОС'!F17+'КЗ-КО'!F19</f>
        <v>7</v>
      </c>
      <c r="G20" s="221">
        <f>'КЗ-ДТ'!G19+'КЗ-ОС'!G17+'КЗ-КО'!G19</f>
        <v>1</v>
      </c>
      <c r="H20" s="220">
        <f>'КЗ-ДТ'!H19+'КЗ-ОС'!H17+'КЗ-КО'!H19</f>
        <v>28</v>
      </c>
      <c r="I20" s="221">
        <f>'КЗ-ДТ'!I19+'КЗ-ОС'!I17+'КЗ-КО'!I19</f>
        <v>2</v>
      </c>
      <c r="J20" s="382">
        <f>SUM(D20:I20)</f>
        <v>48</v>
      </c>
    </row>
    <row r="21" spans="1:10" ht="34.5" customHeight="1" thickBot="1" x14ac:dyDescent="0.3">
      <c r="A21" s="261" t="s">
        <v>70</v>
      </c>
      <c r="B21" s="367"/>
      <c r="C21" s="379" t="s">
        <v>112</v>
      </c>
      <c r="D21" s="256">
        <f>'КЗ-ДТ'!D18+'КЗ-ОС'!D19+'КЗ-КО'!D17</f>
        <v>8</v>
      </c>
      <c r="E21" s="257">
        <f>'КЗ-ДТ'!E18+'КЗ-ОС'!E19+'КЗ-КО'!E17</f>
        <v>0</v>
      </c>
      <c r="F21" s="256">
        <f>'КЗ-ДТ'!F18+'КЗ-ОС'!F19+'КЗ-КО'!F17</f>
        <v>10</v>
      </c>
      <c r="G21" s="257">
        <f>'КЗ-ДТ'!G18+'КЗ-ОС'!G19+'КЗ-КО'!G17</f>
        <v>0</v>
      </c>
      <c r="H21" s="256">
        <f>'КЗ-ДТ'!H18+'КЗ-ОС'!H19+'КЗ-КО'!H17</f>
        <v>11</v>
      </c>
      <c r="I21" s="257">
        <f>'КЗ-ДТ'!I18+'КЗ-ОС'!I19+'КЗ-КО'!I17</f>
        <v>0</v>
      </c>
      <c r="J21" s="383">
        <f>SUM(D21:I21)</f>
        <v>29</v>
      </c>
    </row>
    <row r="22" spans="1:10" ht="34.5" customHeight="1" x14ac:dyDescent="0.25">
      <c r="A22" s="57" t="s">
        <v>60</v>
      </c>
      <c r="B22" s="365"/>
      <c r="C22" s="377" t="s">
        <v>209</v>
      </c>
      <c r="D22" s="220">
        <f>'КЗ-ДТ'!D21+'КЗ-ОС'!D20+'КЗ-КО'!D21</f>
        <v>0</v>
      </c>
      <c r="E22" s="221">
        <f>'КЗ-ДТ'!E21+'КЗ-ОС'!E20+'КЗ-КО'!E21</f>
        <v>0</v>
      </c>
      <c r="F22" s="220">
        <f>'КЗ-ДТ'!F21+'КЗ-ОС'!F20+'КЗ-КО'!F21</f>
        <v>1</v>
      </c>
      <c r="G22" s="221">
        <f>'КЗ-ДТ'!G21+'КЗ-ОС'!G20+'КЗ-КО'!G21</f>
        <v>0</v>
      </c>
      <c r="H22" s="220">
        <f>'КЗ-ДТ'!H21+'КЗ-ОС'!H20+'КЗ-КО'!H21</f>
        <v>2</v>
      </c>
      <c r="I22" s="221">
        <f>'КЗ-ДТ'!I21+'КЗ-ОС'!I20+'КЗ-КО'!I21</f>
        <v>0</v>
      </c>
      <c r="J22" s="382">
        <f>SUM(D22:I22)</f>
        <v>3</v>
      </c>
    </row>
    <row r="23" spans="1:10" ht="34.5" customHeight="1" thickBot="1" x14ac:dyDescent="0.3">
      <c r="A23" s="268" t="s">
        <v>130</v>
      </c>
      <c r="B23" s="366"/>
      <c r="C23" s="378" t="s">
        <v>129</v>
      </c>
      <c r="D23" s="265">
        <f>'КЗ-ДТ'!D20+'КЗ-ОС'!D21+'КЗ-КО'!D20</f>
        <v>0</v>
      </c>
      <c r="E23" s="266">
        <f>'КЗ-ДТ'!E20+'КЗ-ОС'!E21+'КЗ-КО'!E20</f>
        <v>0</v>
      </c>
      <c r="F23" s="265">
        <f>'КЗ-ДТ'!F20+'КЗ-ОС'!F21+'КЗ-КО'!F20</f>
        <v>0</v>
      </c>
      <c r="G23" s="266">
        <f>'КЗ-ДТ'!G20+'КЗ-ОС'!G21+'КЗ-КО'!G20</f>
        <v>0</v>
      </c>
      <c r="H23" s="265">
        <f>'КЗ-ДТ'!H20+'КЗ-ОС'!H21+'КЗ-КО'!H20</f>
        <v>0</v>
      </c>
      <c r="I23" s="266">
        <f>'КЗ-ДТ'!I20+'КЗ-ОС'!I21+'КЗ-КО'!I20</f>
        <v>0</v>
      </c>
      <c r="J23" s="381">
        <f t="shared" ref="J23" si="1">SUM(D23:I23)</f>
        <v>0</v>
      </c>
    </row>
    <row r="24" spans="1:10" x14ac:dyDescent="0.25">
      <c r="D24" s="100"/>
      <c r="E24" s="100"/>
      <c r="F24" s="100"/>
      <c r="G24" s="100"/>
      <c r="H24" s="100"/>
      <c r="I24" s="100"/>
      <c r="J24" s="100"/>
    </row>
  </sheetData>
  <sheetProtection password="E34F" sheet="1" objects="1" scenarios="1"/>
  <mergeCells count="11">
    <mergeCell ref="A7:J7"/>
    <mergeCell ref="A3:J3"/>
    <mergeCell ref="A4:J4"/>
    <mergeCell ref="A1:J1"/>
    <mergeCell ref="A2:J2"/>
    <mergeCell ref="A5:J5"/>
    <mergeCell ref="A8:A9"/>
    <mergeCell ref="B8:C9"/>
    <mergeCell ref="A16:J16"/>
    <mergeCell ref="A17:A18"/>
    <mergeCell ref="B17:C18"/>
  </mergeCells>
  <printOptions horizontalCentered="1"/>
  <pageMargins left="0.39370078740157483" right="0.39370078740157483" top="0.6692913385826772" bottom="0.98425196850393704" header="0" footer="0.31496062992125984"/>
  <pageSetup paperSize="9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colBreaks count="1" manualBreakCount="1">
    <brk id="10" max="1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9" tint="0.59999389629810485"/>
  </sheetPr>
  <dimension ref="A1:AB50"/>
  <sheetViews>
    <sheetView showGridLines="0" showRowColHeaders="0" showZeros="0" showRuler="0" view="pageLayout" zoomScaleNormal="100" zoomScaleSheetLayoutView="100" workbookViewId="0">
      <selection activeCell="F28" sqref="F28"/>
    </sheetView>
  </sheetViews>
  <sheetFormatPr defaultColWidth="1.85546875" defaultRowHeight="15" x14ac:dyDescent="0.25"/>
  <cols>
    <col min="1" max="1" width="3.5703125" style="5" customWidth="1"/>
    <col min="2" max="2" width="28.42578125" customWidth="1"/>
    <col min="3" max="3" width="17.140625" customWidth="1"/>
    <col min="4" max="5" width="7.7109375" style="3" customWidth="1"/>
    <col min="6" max="6" width="8.85546875" customWidth="1"/>
    <col min="7" max="7" width="22.42578125" style="11" customWidth="1"/>
  </cols>
  <sheetData>
    <row r="1" spans="1:28" ht="18.75" x14ac:dyDescent="0.25">
      <c r="A1" s="540" t="s">
        <v>25</v>
      </c>
      <c r="B1" s="541"/>
      <c r="C1" s="541"/>
      <c r="D1" s="541"/>
      <c r="E1" s="541"/>
      <c r="F1" s="541"/>
      <c r="G1" s="54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5.75" x14ac:dyDescent="0.25">
      <c r="A2" s="542" t="str">
        <f>'КЗ-Общий'!A2:J2</f>
        <v>12-й ОТКРЫТЫЙ КУБОК ТВЕРСКОЙ ОБЛАСТИ</v>
      </c>
      <c r="B2" s="543"/>
      <c r="C2" s="543"/>
      <c r="D2" s="543"/>
      <c r="E2" s="543"/>
      <c r="F2" s="543"/>
      <c r="G2" s="54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15.75" x14ac:dyDescent="0.25">
      <c r="A3" s="538" t="str">
        <f>'КЗ-Общий'!A3:J3</f>
        <v>12-е ОТКРЫТЫЕ ОБЛАСТНЫЕ СОРЕВНОВАНИЯ</v>
      </c>
      <c r="B3" s="539"/>
      <c r="C3" s="539"/>
      <c r="D3" s="539"/>
      <c r="E3" s="539"/>
      <c r="F3" s="539"/>
      <c r="G3" s="53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.75" x14ac:dyDescent="0.25">
      <c r="A4" s="538" t="str">
        <f>'КЗ-Общий'!A4:J4</f>
        <v>ОТКРЫТЫЙ ДЕТСКИЙ ТУРНИР "НОВОЯ ВОЛНА"</v>
      </c>
      <c r="B4" s="539"/>
      <c r="C4" s="539"/>
      <c r="D4" s="539"/>
      <c r="E4" s="539"/>
      <c r="F4" s="539"/>
      <c r="G4" s="53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5.75" x14ac:dyDescent="0.25">
      <c r="A5" s="544" t="s">
        <v>17</v>
      </c>
      <c r="B5" s="545"/>
      <c r="C5" s="545"/>
      <c r="D5" s="545"/>
      <c r="E5" s="545"/>
      <c r="F5" s="545"/>
      <c r="G5" s="54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thickBot="1" x14ac:dyDescent="0.3">
      <c r="A6" s="55" t="str">
        <f>'КЗ-Общий'!A6</f>
        <v>06 октября 2018 г.</v>
      </c>
      <c r="B6" s="56"/>
      <c r="C6" s="149"/>
      <c r="D6" s="56"/>
      <c r="E6" s="56"/>
      <c r="F6" s="56"/>
      <c r="G6" s="150" t="str">
        <f>'КЗ-Общий'!J6</f>
        <v>г. Тверь</v>
      </c>
    </row>
    <row r="7" spans="1:28" ht="23.25" customHeight="1" x14ac:dyDescent="0.25">
      <c r="A7" s="490" t="s">
        <v>1</v>
      </c>
      <c r="B7" s="492" t="s">
        <v>6</v>
      </c>
      <c r="C7" s="494" t="s">
        <v>16</v>
      </c>
      <c r="D7" s="492" t="s">
        <v>87</v>
      </c>
      <c r="E7" s="492" t="s">
        <v>88</v>
      </c>
      <c r="F7" s="494" t="s">
        <v>15</v>
      </c>
      <c r="G7" s="490" t="s">
        <v>13</v>
      </c>
    </row>
    <row r="8" spans="1:28" ht="15.75" thickBot="1" x14ac:dyDescent="0.3">
      <c r="A8" s="491"/>
      <c r="B8" s="493"/>
      <c r="C8" s="495"/>
      <c r="D8" s="493"/>
      <c r="E8" s="493"/>
      <c r="F8" s="495"/>
      <c r="G8" s="491"/>
    </row>
    <row r="9" spans="1:28" x14ac:dyDescent="0.25">
      <c r="A9" s="151"/>
      <c r="B9" s="152"/>
      <c r="C9" s="152"/>
      <c r="D9" s="152"/>
      <c r="E9" s="152"/>
      <c r="F9" s="152"/>
      <c r="G9" s="153"/>
    </row>
    <row r="10" spans="1:28" x14ac:dyDescent="0.25">
      <c r="A10" s="8">
        <v>1</v>
      </c>
      <c r="B10" s="154" t="s">
        <v>105</v>
      </c>
      <c r="C10" s="154" t="s">
        <v>106</v>
      </c>
      <c r="D10" s="154" t="s">
        <v>107</v>
      </c>
      <c r="E10" s="154" t="s">
        <v>107</v>
      </c>
      <c r="F10" s="154" t="s">
        <v>108</v>
      </c>
      <c r="G10" s="154" t="s">
        <v>85</v>
      </c>
    </row>
    <row r="11" spans="1:28" x14ac:dyDescent="0.25">
      <c r="A11" s="8">
        <v>2</v>
      </c>
      <c r="B11" s="154" t="s">
        <v>109</v>
      </c>
      <c r="C11" s="154" t="s">
        <v>110</v>
      </c>
      <c r="D11" s="154" t="s">
        <v>111</v>
      </c>
      <c r="E11" s="154" t="s">
        <v>111</v>
      </c>
      <c r="F11" s="154" t="s">
        <v>108</v>
      </c>
      <c r="G11" s="154" t="s">
        <v>112</v>
      </c>
    </row>
    <row r="12" spans="1:28" x14ac:dyDescent="0.25">
      <c r="A12" s="8">
        <v>3</v>
      </c>
      <c r="B12" s="154" t="s">
        <v>104</v>
      </c>
      <c r="C12" s="154" t="s">
        <v>32</v>
      </c>
      <c r="D12" s="154" t="s">
        <v>113</v>
      </c>
      <c r="E12" s="154" t="s">
        <v>114</v>
      </c>
      <c r="F12" s="154" t="s">
        <v>108</v>
      </c>
      <c r="G12" s="154" t="s">
        <v>85</v>
      </c>
    </row>
    <row r="13" spans="1:28" x14ac:dyDescent="0.25">
      <c r="A13" s="8">
        <v>4</v>
      </c>
      <c r="B13" s="154" t="s">
        <v>115</v>
      </c>
      <c r="C13" s="154" t="s">
        <v>32</v>
      </c>
      <c r="D13" s="154" t="s">
        <v>113</v>
      </c>
      <c r="E13" s="154" t="s">
        <v>114</v>
      </c>
      <c r="F13" s="154" t="s">
        <v>108</v>
      </c>
      <c r="G13" s="154" t="s">
        <v>85</v>
      </c>
    </row>
    <row r="14" spans="1:28" x14ac:dyDescent="0.25">
      <c r="A14" s="8">
        <v>5</v>
      </c>
      <c r="B14" s="154" t="s">
        <v>116</v>
      </c>
      <c r="C14" s="154" t="s">
        <v>33</v>
      </c>
      <c r="D14" s="154" t="s">
        <v>117</v>
      </c>
      <c r="E14" s="154" t="s">
        <v>118</v>
      </c>
      <c r="F14" s="154" t="s">
        <v>117</v>
      </c>
      <c r="G14" s="154" t="s">
        <v>85</v>
      </c>
    </row>
    <row r="15" spans="1:28" x14ac:dyDescent="0.25">
      <c r="A15" s="8">
        <v>6</v>
      </c>
      <c r="B15" s="154" t="s">
        <v>103</v>
      </c>
      <c r="C15" s="154" t="s">
        <v>33</v>
      </c>
      <c r="D15" s="154" t="s">
        <v>117</v>
      </c>
      <c r="E15" s="154" t="s">
        <v>118</v>
      </c>
      <c r="F15" s="154" t="s">
        <v>117</v>
      </c>
      <c r="G15" s="154" t="s">
        <v>85</v>
      </c>
    </row>
    <row r="16" spans="1:28" x14ac:dyDescent="0.25">
      <c r="A16" s="8">
        <v>7</v>
      </c>
      <c r="B16" s="154" t="s">
        <v>125</v>
      </c>
      <c r="C16" s="154" t="s">
        <v>33</v>
      </c>
      <c r="D16" s="154" t="s">
        <v>113</v>
      </c>
      <c r="E16" s="154" t="s">
        <v>118</v>
      </c>
      <c r="F16" s="154" t="s">
        <v>117</v>
      </c>
      <c r="G16" s="154" t="s">
        <v>85</v>
      </c>
    </row>
    <row r="17" spans="1:21" x14ac:dyDescent="0.25">
      <c r="A17" s="8">
        <v>8</v>
      </c>
      <c r="B17" s="154" t="s">
        <v>121</v>
      </c>
      <c r="C17" s="154" t="s">
        <v>33</v>
      </c>
      <c r="D17" s="154" t="s">
        <v>118</v>
      </c>
      <c r="E17" s="154" t="s">
        <v>117</v>
      </c>
      <c r="F17" s="154" t="s">
        <v>117</v>
      </c>
      <c r="G17" s="154" t="s">
        <v>85</v>
      </c>
    </row>
    <row r="18" spans="1:21" x14ac:dyDescent="0.25">
      <c r="A18" s="8">
        <v>9</v>
      </c>
      <c r="B18" s="154" t="s">
        <v>122</v>
      </c>
      <c r="C18" s="154" t="s">
        <v>33</v>
      </c>
      <c r="D18" s="154" t="s">
        <v>118</v>
      </c>
      <c r="E18" s="154" t="s">
        <v>117</v>
      </c>
      <c r="F18" s="154" t="s">
        <v>117</v>
      </c>
      <c r="G18" s="154" t="s">
        <v>85</v>
      </c>
    </row>
    <row r="19" spans="1:21" x14ac:dyDescent="0.25">
      <c r="A19" s="8">
        <v>10</v>
      </c>
      <c r="B19" s="154" t="s">
        <v>123</v>
      </c>
      <c r="C19" s="154" t="s">
        <v>33</v>
      </c>
      <c r="D19" s="154" t="s">
        <v>118</v>
      </c>
      <c r="E19" s="154" t="s">
        <v>117</v>
      </c>
      <c r="F19" s="154" t="s">
        <v>117</v>
      </c>
      <c r="G19" s="154" t="s">
        <v>85</v>
      </c>
    </row>
    <row r="20" spans="1:21" x14ac:dyDescent="0.25">
      <c r="A20" s="8">
        <v>11</v>
      </c>
      <c r="B20" s="154" t="s">
        <v>124</v>
      </c>
      <c r="C20" s="154" t="s">
        <v>33</v>
      </c>
      <c r="D20" s="154" t="s">
        <v>118</v>
      </c>
      <c r="E20" s="154" t="s">
        <v>117</v>
      </c>
      <c r="F20" s="154" t="s">
        <v>117</v>
      </c>
      <c r="G20" s="154" t="s">
        <v>85</v>
      </c>
    </row>
    <row r="21" spans="1:21" x14ac:dyDescent="0.25">
      <c r="A21" s="8">
        <v>12</v>
      </c>
      <c r="B21" s="154" t="s">
        <v>132</v>
      </c>
      <c r="C21" s="154" t="s">
        <v>33</v>
      </c>
      <c r="D21" s="154" t="s">
        <v>118</v>
      </c>
      <c r="E21" s="154" t="s">
        <v>117</v>
      </c>
      <c r="F21" s="154" t="s">
        <v>117</v>
      </c>
      <c r="G21" s="154" t="s">
        <v>85</v>
      </c>
    </row>
    <row r="22" spans="1:21" x14ac:dyDescent="0.25">
      <c r="A22" s="8">
        <v>13</v>
      </c>
      <c r="B22" s="154" t="s">
        <v>162</v>
      </c>
      <c r="C22" s="154" t="s">
        <v>174</v>
      </c>
      <c r="D22" s="154" t="s">
        <v>111</v>
      </c>
      <c r="E22" s="154" t="s">
        <v>117</v>
      </c>
      <c r="F22" s="154" t="s">
        <v>108</v>
      </c>
      <c r="G22" s="154" t="s">
        <v>126</v>
      </c>
    </row>
    <row r="23" spans="1:21" x14ac:dyDescent="0.25">
      <c r="A23" s="8">
        <v>14</v>
      </c>
      <c r="B23" s="154" t="s">
        <v>175</v>
      </c>
      <c r="C23" s="154" t="s">
        <v>33</v>
      </c>
      <c r="D23" s="154" t="s">
        <v>113</v>
      </c>
      <c r="E23" s="154" t="s">
        <v>118</v>
      </c>
      <c r="F23" s="154" t="s">
        <v>120</v>
      </c>
      <c r="G23" s="154" t="s">
        <v>126</v>
      </c>
      <c r="U23" s="155"/>
    </row>
    <row r="24" spans="1:21" x14ac:dyDescent="0.25">
      <c r="A24" s="8">
        <v>15</v>
      </c>
      <c r="B24" s="154" t="s">
        <v>173</v>
      </c>
      <c r="C24" s="154" t="s">
        <v>33</v>
      </c>
      <c r="D24" s="154" t="s">
        <v>118</v>
      </c>
      <c r="E24" s="154" t="s">
        <v>117</v>
      </c>
      <c r="F24" s="154" t="s">
        <v>117</v>
      </c>
      <c r="G24" s="154" t="s">
        <v>126</v>
      </c>
    </row>
    <row r="25" spans="1:21" x14ac:dyDescent="0.25">
      <c r="A25" s="8">
        <v>16</v>
      </c>
      <c r="B25" s="154" t="s">
        <v>176</v>
      </c>
      <c r="C25" s="154" t="s">
        <v>33</v>
      </c>
      <c r="D25" s="154" t="s">
        <v>113</v>
      </c>
      <c r="E25" s="154" t="s">
        <v>118</v>
      </c>
      <c r="F25" s="154" t="s">
        <v>120</v>
      </c>
      <c r="G25" s="154" t="s">
        <v>126</v>
      </c>
    </row>
    <row r="26" spans="1:21" ht="15" customHeight="1" x14ac:dyDescent="0.25">
      <c r="A26" s="8">
        <v>17</v>
      </c>
      <c r="B26" s="154" t="s">
        <v>177</v>
      </c>
      <c r="C26" s="154" t="s">
        <v>33</v>
      </c>
      <c r="D26" s="154" t="s">
        <v>117</v>
      </c>
      <c r="E26" s="154" t="s">
        <v>118</v>
      </c>
      <c r="F26" s="154" t="s">
        <v>117</v>
      </c>
      <c r="G26" s="154" t="s">
        <v>85</v>
      </c>
    </row>
    <row r="27" spans="1:21" x14ac:dyDescent="0.25">
      <c r="A27" s="8">
        <v>18</v>
      </c>
      <c r="B27" s="154" t="s">
        <v>214</v>
      </c>
      <c r="C27" s="154" t="s">
        <v>174</v>
      </c>
      <c r="D27" s="154" t="s">
        <v>114</v>
      </c>
      <c r="E27" s="154" t="s">
        <v>114</v>
      </c>
      <c r="F27" s="154" t="s">
        <v>108</v>
      </c>
      <c r="G27" s="154" t="s">
        <v>209</v>
      </c>
    </row>
    <row r="28" spans="1:21" x14ac:dyDescent="0.25">
      <c r="A28" s="8">
        <v>19</v>
      </c>
      <c r="B28" s="154" t="s">
        <v>212</v>
      </c>
      <c r="C28" s="154" t="s">
        <v>33</v>
      </c>
      <c r="D28" s="154" t="s">
        <v>117</v>
      </c>
      <c r="E28" s="154" t="s">
        <v>118</v>
      </c>
      <c r="F28" s="154" t="s">
        <v>117</v>
      </c>
      <c r="G28" s="154" t="s">
        <v>209</v>
      </c>
    </row>
    <row r="29" spans="1:21" x14ac:dyDescent="0.25">
      <c r="A29" s="8">
        <v>20</v>
      </c>
      <c r="B29" s="154" t="s">
        <v>305</v>
      </c>
      <c r="C29" s="154" t="s">
        <v>33</v>
      </c>
      <c r="D29" s="154" t="s">
        <v>118</v>
      </c>
      <c r="E29" s="154" t="s">
        <v>118</v>
      </c>
      <c r="F29" s="154" t="s">
        <v>117</v>
      </c>
      <c r="G29" s="154" t="s">
        <v>112</v>
      </c>
    </row>
    <row r="30" spans="1:21" x14ac:dyDescent="0.25">
      <c r="A30" s="8">
        <v>21</v>
      </c>
      <c r="B30" s="154" t="s">
        <v>306</v>
      </c>
      <c r="C30" s="154" t="s">
        <v>33</v>
      </c>
      <c r="D30" s="154" t="s">
        <v>117</v>
      </c>
      <c r="E30" s="154" t="s">
        <v>117</v>
      </c>
      <c r="F30" s="154" t="s">
        <v>117</v>
      </c>
      <c r="G30" s="154" t="s">
        <v>85</v>
      </c>
    </row>
    <row r="31" spans="1:21" x14ac:dyDescent="0.25">
      <c r="A31" s="8">
        <v>22</v>
      </c>
      <c r="B31" s="154" t="str">
        <f>Площадки!I23</f>
        <v>Ганчев Никита Максимович</v>
      </c>
      <c r="C31" s="154" t="str">
        <f>Площадки!J23</f>
        <v>Судья</v>
      </c>
      <c r="D31" s="154" t="str">
        <f>Площадки!K23</f>
        <v>нет</v>
      </c>
      <c r="E31" s="154" t="str">
        <f>Площадки!L23</f>
        <v>нет</v>
      </c>
      <c r="F31" s="154" t="str">
        <f>Площадки!M23</f>
        <v>нет</v>
      </c>
      <c r="G31" s="154" t="str">
        <f>Площадки!N23</f>
        <v>Тверская область</v>
      </c>
    </row>
    <row r="32" spans="1:21" x14ac:dyDescent="0.25">
      <c r="A32" s="8">
        <v>23</v>
      </c>
      <c r="B32" s="154">
        <f>Площадки!I24</f>
        <v>0</v>
      </c>
      <c r="C32" s="154">
        <f>Площадки!J24</f>
        <v>0</v>
      </c>
      <c r="D32" s="154">
        <f>Площадки!K24</f>
        <v>0</v>
      </c>
      <c r="E32" s="154">
        <f>Площадки!L24</f>
        <v>0</v>
      </c>
      <c r="F32" s="154">
        <f>Площадки!M24</f>
        <v>0</v>
      </c>
      <c r="G32" s="154">
        <f>Площадки!N24</f>
        <v>0</v>
      </c>
    </row>
    <row r="33" spans="1:7" x14ac:dyDescent="0.25">
      <c r="A33" s="8">
        <v>24</v>
      </c>
      <c r="B33" s="154">
        <f>Площадки!I25</f>
        <v>0</v>
      </c>
      <c r="C33" s="154">
        <f>Площадки!J25</f>
        <v>0</v>
      </c>
      <c r="D33" s="154">
        <f>Площадки!K25</f>
        <v>0</v>
      </c>
      <c r="E33" s="154">
        <f>Площадки!L25</f>
        <v>0</v>
      </c>
      <c r="F33" s="154">
        <f>Площадки!M25</f>
        <v>0</v>
      </c>
      <c r="G33" s="154">
        <f>Площадки!N25</f>
        <v>0</v>
      </c>
    </row>
    <row r="34" spans="1:7" ht="14.25" customHeight="1" x14ac:dyDescent="0.25">
      <c r="A34" s="8">
        <v>25</v>
      </c>
      <c r="B34" s="154">
        <f>Площадки!I26</f>
        <v>0</v>
      </c>
      <c r="C34" s="154">
        <f>Площадки!J26</f>
        <v>0</v>
      </c>
      <c r="D34" s="154">
        <f>Площадки!K26</f>
        <v>0</v>
      </c>
      <c r="E34" s="154">
        <f>Площадки!L26</f>
        <v>0</v>
      </c>
      <c r="F34" s="154">
        <f>Площадки!M26</f>
        <v>0</v>
      </c>
      <c r="G34" s="154">
        <f>Площадки!N26</f>
        <v>0</v>
      </c>
    </row>
    <row r="35" spans="1:7" ht="15" customHeight="1" x14ac:dyDescent="0.25">
      <c r="A35" s="8">
        <v>26</v>
      </c>
      <c r="B35" s="154">
        <f>Площадки!I27</f>
        <v>0</v>
      </c>
      <c r="C35" s="154">
        <f>Площадки!J27</f>
        <v>0</v>
      </c>
      <c r="D35" s="154">
        <f>Площадки!K27</f>
        <v>0</v>
      </c>
      <c r="E35" s="154">
        <f>Площадки!L27</f>
        <v>0</v>
      </c>
      <c r="F35" s="154">
        <f>Площадки!M27</f>
        <v>0</v>
      </c>
      <c r="G35" s="154">
        <f>Площадки!N27</f>
        <v>0</v>
      </c>
    </row>
    <row r="36" spans="1:7" x14ac:dyDescent="0.25">
      <c r="A36" s="8">
        <v>27</v>
      </c>
      <c r="B36" s="154">
        <f>Площадки!I28</f>
        <v>0</v>
      </c>
      <c r="C36" s="154">
        <f>Площадки!J28</f>
        <v>0</v>
      </c>
      <c r="D36" s="154">
        <f>Площадки!K28</f>
        <v>0</v>
      </c>
      <c r="E36" s="154">
        <f>Площадки!L28</f>
        <v>0</v>
      </c>
      <c r="F36" s="154">
        <f>Площадки!M28</f>
        <v>0</v>
      </c>
      <c r="G36" s="154">
        <f>Площадки!N28</f>
        <v>0</v>
      </c>
    </row>
    <row r="37" spans="1:7" x14ac:dyDescent="0.25">
      <c r="A37" s="8">
        <v>28</v>
      </c>
      <c r="B37" s="154">
        <f>Площадки!I29</f>
        <v>0</v>
      </c>
      <c r="C37" s="154">
        <f>Площадки!J29</f>
        <v>0</v>
      </c>
      <c r="D37" s="154">
        <f>Площадки!K29</f>
        <v>0</v>
      </c>
      <c r="E37" s="154">
        <f>Площадки!L29</f>
        <v>0</v>
      </c>
      <c r="F37" s="154">
        <f>Площадки!M29</f>
        <v>0</v>
      </c>
      <c r="G37" s="154">
        <f>Площадки!N29</f>
        <v>0</v>
      </c>
    </row>
    <row r="38" spans="1:7" ht="15" customHeight="1" x14ac:dyDescent="0.25">
      <c r="A38" s="8">
        <v>29</v>
      </c>
      <c r="B38" s="154">
        <f>Площадки!I30</f>
        <v>0</v>
      </c>
      <c r="C38" s="154">
        <f>Площадки!J30</f>
        <v>0</v>
      </c>
      <c r="D38" s="154">
        <f>Площадки!K30</f>
        <v>0</v>
      </c>
      <c r="E38" s="154">
        <f>Площадки!L30</f>
        <v>0</v>
      </c>
      <c r="F38" s="154">
        <f>Площадки!M30</f>
        <v>0</v>
      </c>
      <c r="G38" s="154">
        <f>Площадки!N30</f>
        <v>0</v>
      </c>
    </row>
    <row r="39" spans="1:7" ht="15" customHeight="1" x14ac:dyDescent="0.25">
      <c r="A39" s="8">
        <v>30</v>
      </c>
      <c r="B39" s="154">
        <f>Площадки!I31</f>
        <v>0</v>
      </c>
      <c r="C39" s="154">
        <f>Площадки!J31</f>
        <v>0</v>
      </c>
      <c r="D39" s="154">
        <f>Площадки!K31</f>
        <v>0</v>
      </c>
      <c r="E39" s="154">
        <f>Площадки!L31</f>
        <v>0</v>
      </c>
      <c r="F39" s="154">
        <f>Площадки!M31</f>
        <v>0</v>
      </c>
      <c r="G39" s="154">
        <f>Площадки!N31</f>
        <v>0</v>
      </c>
    </row>
    <row r="40" spans="1:7" x14ac:dyDescent="0.25">
      <c r="A40" s="8">
        <v>31</v>
      </c>
      <c r="B40" s="154">
        <f>Площадки!I32</f>
        <v>0</v>
      </c>
      <c r="C40" s="154">
        <f>Площадки!J32</f>
        <v>0</v>
      </c>
      <c r="D40" s="154">
        <f>Площадки!K32</f>
        <v>0</v>
      </c>
      <c r="E40" s="154">
        <f>Площадки!L32</f>
        <v>0</v>
      </c>
      <c r="F40" s="154">
        <f>Площадки!M32</f>
        <v>0</v>
      </c>
      <c r="G40" s="154">
        <f>Площадки!N32</f>
        <v>0</v>
      </c>
    </row>
    <row r="41" spans="1:7" x14ac:dyDescent="0.25">
      <c r="A41" s="8">
        <v>32</v>
      </c>
      <c r="B41" s="154">
        <f>Площадки!I33</f>
        <v>0</v>
      </c>
      <c r="C41" s="154">
        <f>Площадки!J33</f>
        <v>0</v>
      </c>
      <c r="D41" s="154">
        <f>Площадки!K33</f>
        <v>0</v>
      </c>
      <c r="E41" s="154">
        <f>Площадки!L33</f>
        <v>0</v>
      </c>
      <c r="F41" s="154">
        <f>Площадки!M33</f>
        <v>0</v>
      </c>
      <c r="G41" s="154">
        <f>Площадки!N33</f>
        <v>0</v>
      </c>
    </row>
    <row r="42" spans="1:7" x14ac:dyDescent="0.25">
      <c r="A42" s="8">
        <v>33</v>
      </c>
      <c r="B42" s="154">
        <f>Площадки!I34</f>
        <v>0</v>
      </c>
      <c r="C42" s="154">
        <f>Площадки!J34</f>
        <v>0</v>
      </c>
      <c r="D42" s="154">
        <f>Площадки!K34</f>
        <v>0</v>
      </c>
      <c r="E42" s="154">
        <f>Площадки!L34</f>
        <v>0</v>
      </c>
      <c r="F42" s="154">
        <f>Площадки!M34</f>
        <v>0</v>
      </c>
      <c r="G42" s="154">
        <f>Площадки!N34</f>
        <v>0</v>
      </c>
    </row>
    <row r="43" spans="1:7" ht="15" customHeight="1" x14ac:dyDescent="0.25">
      <c r="A43" s="8">
        <v>34</v>
      </c>
      <c r="B43" s="154">
        <f>Площадки!I35</f>
        <v>0</v>
      </c>
      <c r="C43" s="154">
        <f>Площадки!J35</f>
        <v>0</v>
      </c>
      <c r="D43" s="154">
        <f>Площадки!K35</f>
        <v>0</v>
      </c>
      <c r="E43" s="154">
        <f>Площадки!L35</f>
        <v>0</v>
      </c>
      <c r="F43" s="154">
        <f>Площадки!M35</f>
        <v>0</v>
      </c>
      <c r="G43" s="154">
        <f>Площадки!N35</f>
        <v>0</v>
      </c>
    </row>
    <row r="44" spans="1:7" x14ac:dyDescent="0.25">
      <c r="A44" s="8">
        <v>35</v>
      </c>
      <c r="B44" s="154">
        <f>Площадки!I36</f>
        <v>0</v>
      </c>
      <c r="C44" s="154">
        <f>Площадки!J36</f>
        <v>0</v>
      </c>
      <c r="D44" s="154">
        <f>Площадки!K36</f>
        <v>0</v>
      </c>
      <c r="E44" s="154">
        <f>Площадки!L36</f>
        <v>0</v>
      </c>
      <c r="F44" s="154">
        <f>Площадки!M36</f>
        <v>0</v>
      </c>
      <c r="G44" s="154">
        <f>Площадки!N36</f>
        <v>0</v>
      </c>
    </row>
    <row r="45" spans="1:7" x14ac:dyDescent="0.25">
      <c r="A45" s="8">
        <v>36</v>
      </c>
      <c r="B45" s="154">
        <f>Площадки!I37</f>
        <v>0</v>
      </c>
      <c r="C45" s="154">
        <f>Площадки!J37</f>
        <v>0</v>
      </c>
      <c r="D45" s="154">
        <f>Площадки!K37</f>
        <v>0</v>
      </c>
      <c r="E45" s="154">
        <f>Площадки!L37</f>
        <v>0</v>
      </c>
      <c r="F45" s="154">
        <f>Площадки!M37</f>
        <v>0</v>
      </c>
      <c r="G45" s="154">
        <f>Площадки!N37</f>
        <v>0</v>
      </c>
    </row>
    <row r="46" spans="1:7" x14ac:dyDescent="0.25">
      <c r="A46" s="8">
        <v>37</v>
      </c>
      <c r="B46" s="154">
        <f>Площадки!I38</f>
        <v>0</v>
      </c>
      <c r="C46" s="154">
        <f>Площадки!J38</f>
        <v>0</v>
      </c>
      <c r="D46" s="154">
        <f>Площадки!K38</f>
        <v>0</v>
      </c>
      <c r="E46" s="154">
        <f>Площадки!L38</f>
        <v>0</v>
      </c>
      <c r="F46" s="154">
        <f>Площадки!M38</f>
        <v>0</v>
      </c>
      <c r="G46" s="154">
        <f>Площадки!N38</f>
        <v>0</v>
      </c>
    </row>
    <row r="47" spans="1:7" x14ac:dyDescent="0.25">
      <c r="A47" s="8">
        <v>38</v>
      </c>
      <c r="B47" s="154">
        <f>Площадки!I39</f>
        <v>0</v>
      </c>
      <c r="C47" s="154">
        <f>Площадки!J39</f>
        <v>0</v>
      </c>
      <c r="D47" s="154">
        <f>Площадки!K39</f>
        <v>0</v>
      </c>
      <c r="E47" s="154">
        <f>Площадки!L39</f>
        <v>0</v>
      </c>
      <c r="F47" s="154">
        <f>Площадки!M39</f>
        <v>0</v>
      </c>
      <c r="G47" s="154">
        <f>Площадки!N39</f>
        <v>0</v>
      </c>
    </row>
    <row r="48" spans="1:7" x14ac:dyDescent="0.25">
      <c r="A48" s="8">
        <v>39</v>
      </c>
      <c r="B48" s="154">
        <f>Площадки!I40</f>
        <v>0</v>
      </c>
      <c r="C48" s="154">
        <f>Площадки!J40</f>
        <v>0</v>
      </c>
      <c r="D48" s="154">
        <f>Площадки!K40</f>
        <v>0</v>
      </c>
      <c r="E48" s="154">
        <f>Площадки!L40</f>
        <v>0</v>
      </c>
      <c r="F48" s="154">
        <f>Площадки!M40</f>
        <v>0</v>
      </c>
      <c r="G48" s="154">
        <f>Площадки!N40</f>
        <v>0</v>
      </c>
    </row>
    <row r="49" spans="1:7" x14ac:dyDescent="0.25">
      <c r="A49" s="8">
        <v>40</v>
      </c>
      <c r="B49" s="154">
        <f>Площадки!I41</f>
        <v>0</v>
      </c>
      <c r="C49" s="154">
        <f>Площадки!J41</f>
        <v>0</v>
      </c>
      <c r="D49" s="154">
        <f>Площадки!K41</f>
        <v>0</v>
      </c>
      <c r="E49" s="154">
        <f>Площадки!L41</f>
        <v>0</v>
      </c>
      <c r="F49" s="154">
        <f>Площадки!M41</f>
        <v>0</v>
      </c>
      <c r="G49" s="154">
        <f>Площадки!N41</f>
        <v>0</v>
      </c>
    </row>
    <row r="50" spans="1:7" ht="15.75" thickBot="1" x14ac:dyDescent="0.3">
      <c r="A50" s="156">
        <f>COUNTIF(F26:F49,"2К")</f>
        <v>0</v>
      </c>
      <c r="B50" s="84">
        <f>COUNTIF(F23:F56,"ВК")</f>
        <v>0</v>
      </c>
      <c r="C50" s="85"/>
      <c r="D50" s="85"/>
      <c r="E50" s="85"/>
      <c r="F50" s="85"/>
      <c r="G50" s="157">
        <f>COUNTIF(F26:F49,"3К")</f>
        <v>0</v>
      </c>
    </row>
  </sheetData>
  <sheetProtection password="E34F" sheet="1" objects="1" scenarios="1"/>
  <mergeCells count="12">
    <mergeCell ref="A3:G3"/>
    <mergeCell ref="A4:G4"/>
    <mergeCell ref="A1:G1"/>
    <mergeCell ref="A2:G2"/>
    <mergeCell ref="A5:G5"/>
    <mergeCell ref="F7:F8"/>
    <mergeCell ref="G7:G8"/>
    <mergeCell ref="A7:A8"/>
    <mergeCell ref="B7:B8"/>
    <mergeCell ref="C7:C8"/>
    <mergeCell ref="D7:D8"/>
    <mergeCell ref="E7:E8"/>
  </mergeCells>
  <pageMargins left="0.39370078740157483" right="0.39370078740157483" top="0.6692913385826772" bottom="0.98425196850393704" header="0" footer="0"/>
  <pageSetup paperSize="9" scale="95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          Главный судья:
          Главный секретарь: &amp;C&amp;"-,полужирный"        
   Соколов П.В. (1К)
Сопнев А.В. (1К)                               &amp;RСтраница 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tabColor theme="9" tint="0.59999389629810485"/>
  </sheetPr>
  <dimension ref="A1:Q53"/>
  <sheetViews>
    <sheetView showGridLines="0" showZeros="0" showRuler="0" view="pageLayout" zoomScale="90" zoomScaleNormal="100" zoomScaleSheetLayoutView="80" zoomScalePageLayoutView="90" workbookViewId="0">
      <selection activeCell="N23" sqref="H1:N23"/>
    </sheetView>
  </sheetViews>
  <sheetFormatPr defaultColWidth="9.140625" defaultRowHeight="15" x14ac:dyDescent="0.25"/>
  <cols>
    <col min="1" max="1" width="8.140625" style="162" customWidth="1"/>
    <col min="2" max="2" width="4" style="162" customWidth="1"/>
    <col min="3" max="3" width="8.85546875" style="162" customWidth="1"/>
    <col min="4" max="4" width="30" style="185" customWidth="1"/>
    <col min="5" max="5" width="4.7109375" style="162" customWidth="1"/>
    <col min="6" max="6" width="4.28515625" style="162" customWidth="1"/>
    <col min="7" max="7" width="30" style="185" customWidth="1"/>
    <col min="8" max="8" width="4" style="185" customWidth="1"/>
    <col min="9" max="9" width="30" style="162" customWidth="1"/>
    <col min="10" max="10" width="17.85546875" style="162" customWidth="1"/>
    <col min="11" max="12" width="7.7109375" style="3" customWidth="1"/>
    <col min="13" max="13" width="8.85546875" style="162" customWidth="1"/>
    <col min="14" max="14" width="19" style="162" customWidth="1"/>
    <col min="15" max="15" width="10.28515625" style="162" customWidth="1"/>
    <col min="16" max="16" width="10.7109375" style="162" bestFit="1" customWidth="1"/>
    <col min="17" max="17" width="9.28515625" style="162" bestFit="1" customWidth="1"/>
    <col min="18" max="16384" width="9.140625" style="162"/>
  </cols>
  <sheetData>
    <row r="1" spans="1:17" ht="36.75" customHeight="1" thickBot="1" x14ac:dyDescent="0.25">
      <c r="A1" s="111" t="s">
        <v>89</v>
      </c>
      <c r="B1" s="111" t="s">
        <v>1</v>
      </c>
      <c r="C1" s="111" t="s">
        <v>90</v>
      </c>
      <c r="D1" s="111" t="s">
        <v>6</v>
      </c>
      <c r="E1" s="158"/>
      <c r="F1" s="159" t="s">
        <v>1</v>
      </c>
      <c r="G1" s="159" t="s">
        <v>93</v>
      </c>
      <c r="H1" s="159" t="s">
        <v>1</v>
      </c>
      <c r="I1" s="160" t="s">
        <v>6</v>
      </c>
      <c r="J1" s="161" t="s">
        <v>16</v>
      </c>
      <c r="K1" s="160" t="s">
        <v>87</v>
      </c>
      <c r="L1" s="160" t="s">
        <v>88</v>
      </c>
      <c r="M1" s="161" t="s">
        <v>91</v>
      </c>
      <c r="N1" s="159" t="s">
        <v>13</v>
      </c>
      <c r="O1" s="161" t="s">
        <v>94</v>
      </c>
      <c r="P1" s="161" t="s">
        <v>95</v>
      </c>
      <c r="Q1" s="161" t="s">
        <v>96</v>
      </c>
    </row>
    <row r="2" spans="1:17" ht="12.75" customHeight="1" x14ac:dyDescent="0.2">
      <c r="A2" s="546">
        <v>1</v>
      </c>
      <c r="B2" s="163">
        <v>1</v>
      </c>
      <c r="C2" s="164" t="s">
        <v>92</v>
      </c>
      <c r="D2" s="165" t="s">
        <v>214</v>
      </c>
      <c r="E2" s="158"/>
      <c r="F2" s="8">
        <v>1</v>
      </c>
      <c r="G2" s="166">
        <f t="shared" ref="G2:G53" si="0">IF(F2&gt;COUNT($Q$2:$Q$53),"",INDEX($I$2:$I$53,SMALL($Q$2:$Q$53,ROW(I2)-1)))</f>
        <v>0</v>
      </c>
      <c r="H2" s="8">
        <v>1</v>
      </c>
      <c r="I2" s="83" t="s">
        <v>105</v>
      </c>
      <c r="J2" s="167" t="s">
        <v>106</v>
      </c>
      <c r="K2" s="167" t="s">
        <v>107</v>
      </c>
      <c r="L2" s="167" t="s">
        <v>107</v>
      </c>
      <c r="M2" s="167" t="s">
        <v>108</v>
      </c>
      <c r="N2" s="168" t="s">
        <v>85</v>
      </c>
      <c r="O2" s="189">
        <v>1</v>
      </c>
      <c r="P2" s="186">
        <f t="shared" ref="P2:P53" si="1">COUNTIF($D$2:$D$53,I2)</f>
        <v>1</v>
      </c>
      <c r="Q2" s="8" t="str">
        <f t="shared" ref="Q2:Q53" si="2">IF(O2-P2&lt;=0,"",ROW(I2)-ROW($I$2)+1)</f>
        <v/>
      </c>
    </row>
    <row r="3" spans="1:17" ht="12.75" customHeight="1" x14ac:dyDescent="0.2">
      <c r="A3" s="547"/>
      <c r="B3" s="169">
        <v>2</v>
      </c>
      <c r="C3" s="170" t="s">
        <v>32</v>
      </c>
      <c r="D3" s="171" t="s">
        <v>105</v>
      </c>
      <c r="E3" s="158"/>
      <c r="F3" s="8">
        <v>2</v>
      </c>
      <c r="G3" s="172">
        <f t="shared" si="0"/>
        <v>0</v>
      </c>
      <c r="H3" s="8">
        <v>2</v>
      </c>
      <c r="I3" s="154" t="s">
        <v>109</v>
      </c>
      <c r="J3" s="167" t="s">
        <v>110</v>
      </c>
      <c r="K3" s="167" t="s">
        <v>111</v>
      </c>
      <c r="L3" s="167" t="s">
        <v>111</v>
      </c>
      <c r="M3" s="167" t="s">
        <v>108</v>
      </c>
      <c r="N3" s="173" t="s">
        <v>112</v>
      </c>
      <c r="O3" s="189">
        <v>1</v>
      </c>
      <c r="P3" s="187">
        <f t="shared" si="1"/>
        <v>1</v>
      </c>
      <c r="Q3" s="8" t="str">
        <f t="shared" si="2"/>
        <v/>
      </c>
    </row>
    <row r="4" spans="1:17" ht="12.75" customHeight="1" x14ac:dyDescent="0.2">
      <c r="A4" s="547"/>
      <c r="B4" s="169">
        <v>3</v>
      </c>
      <c r="C4" s="170" t="s">
        <v>32</v>
      </c>
      <c r="D4" s="171" t="s">
        <v>115</v>
      </c>
      <c r="E4" s="158"/>
      <c r="F4" s="8">
        <v>3</v>
      </c>
      <c r="G4" s="172">
        <f t="shared" si="0"/>
        <v>0</v>
      </c>
      <c r="H4" s="8">
        <v>3</v>
      </c>
      <c r="I4" s="154" t="s">
        <v>104</v>
      </c>
      <c r="J4" s="167" t="s">
        <v>32</v>
      </c>
      <c r="K4" s="167" t="s">
        <v>113</v>
      </c>
      <c r="L4" s="167" t="s">
        <v>114</v>
      </c>
      <c r="M4" s="167" t="s">
        <v>108</v>
      </c>
      <c r="N4" s="173" t="s">
        <v>85</v>
      </c>
      <c r="O4" s="189">
        <v>1</v>
      </c>
      <c r="P4" s="187">
        <f t="shared" si="1"/>
        <v>1</v>
      </c>
      <c r="Q4" s="8" t="str">
        <f t="shared" si="2"/>
        <v/>
      </c>
    </row>
    <row r="5" spans="1:17" ht="12.75" customHeight="1" x14ac:dyDescent="0.2">
      <c r="A5" s="547"/>
      <c r="B5" s="169">
        <v>4</v>
      </c>
      <c r="C5" s="170" t="s">
        <v>32</v>
      </c>
      <c r="D5" s="171" t="s">
        <v>119</v>
      </c>
      <c r="E5" s="158"/>
      <c r="F5" s="8">
        <v>4</v>
      </c>
      <c r="G5" s="172">
        <f t="shared" si="0"/>
        <v>0</v>
      </c>
      <c r="H5" s="8">
        <v>4</v>
      </c>
      <c r="I5" s="174" t="s">
        <v>115</v>
      </c>
      <c r="J5" s="167" t="s">
        <v>32</v>
      </c>
      <c r="K5" s="167" t="s">
        <v>113</v>
      </c>
      <c r="L5" s="167" t="s">
        <v>114</v>
      </c>
      <c r="M5" s="167" t="s">
        <v>108</v>
      </c>
      <c r="N5" s="173" t="s">
        <v>85</v>
      </c>
      <c r="O5" s="189">
        <v>1</v>
      </c>
      <c r="P5" s="187">
        <f t="shared" si="1"/>
        <v>1</v>
      </c>
      <c r="Q5" s="8" t="str">
        <f t="shared" si="2"/>
        <v/>
      </c>
    </row>
    <row r="6" spans="1:17" ht="12.75" customHeight="1" x14ac:dyDescent="0.2">
      <c r="A6" s="547"/>
      <c r="B6" s="169">
        <v>5</v>
      </c>
      <c r="C6" s="170" t="s">
        <v>33</v>
      </c>
      <c r="D6" s="171" t="s">
        <v>175</v>
      </c>
      <c r="E6" s="158"/>
      <c r="F6" s="8">
        <v>5</v>
      </c>
      <c r="G6" s="172">
        <f t="shared" si="0"/>
        <v>0</v>
      </c>
      <c r="H6" s="8">
        <v>5</v>
      </c>
      <c r="I6" s="154" t="s">
        <v>116</v>
      </c>
      <c r="J6" s="167" t="s">
        <v>33</v>
      </c>
      <c r="K6" s="167" t="s">
        <v>117</v>
      </c>
      <c r="L6" s="167" t="s">
        <v>118</v>
      </c>
      <c r="M6" s="167" t="s">
        <v>117</v>
      </c>
      <c r="N6" s="173" t="s">
        <v>85</v>
      </c>
      <c r="O6" s="189">
        <v>1</v>
      </c>
      <c r="P6" s="187">
        <f t="shared" si="1"/>
        <v>1</v>
      </c>
      <c r="Q6" s="8" t="str">
        <f t="shared" si="2"/>
        <v/>
      </c>
    </row>
    <row r="7" spans="1:17" ht="12.75" customHeight="1" x14ac:dyDescent="0.2">
      <c r="A7" s="547"/>
      <c r="B7" s="169">
        <v>6</v>
      </c>
      <c r="C7" s="170" t="s">
        <v>33</v>
      </c>
      <c r="D7" s="171" t="s">
        <v>173</v>
      </c>
      <c r="E7" s="158"/>
      <c r="F7" s="8">
        <v>6</v>
      </c>
      <c r="G7" s="172">
        <f t="shared" si="0"/>
        <v>0</v>
      </c>
      <c r="H7" s="8">
        <v>6</v>
      </c>
      <c r="I7" s="154" t="s">
        <v>103</v>
      </c>
      <c r="J7" s="167" t="s">
        <v>33</v>
      </c>
      <c r="K7" s="175" t="s">
        <v>117</v>
      </c>
      <c r="L7" s="175" t="s">
        <v>118</v>
      </c>
      <c r="M7" s="167" t="s">
        <v>117</v>
      </c>
      <c r="N7" s="173" t="s">
        <v>85</v>
      </c>
      <c r="O7" s="189">
        <v>1</v>
      </c>
      <c r="P7" s="187">
        <f t="shared" si="1"/>
        <v>1</v>
      </c>
      <c r="Q7" s="8" t="str">
        <f t="shared" si="2"/>
        <v/>
      </c>
    </row>
    <row r="8" spans="1:17" ht="12.75" customHeight="1" x14ac:dyDescent="0.2">
      <c r="A8" s="547"/>
      <c r="B8" s="169">
        <v>7</v>
      </c>
      <c r="C8" s="170" t="s">
        <v>33</v>
      </c>
      <c r="D8" s="171" t="s">
        <v>305</v>
      </c>
      <c r="E8" s="158"/>
      <c r="F8" s="8">
        <v>7</v>
      </c>
      <c r="G8" s="172">
        <f t="shared" si="0"/>
        <v>0</v>
      </c>
      <c r="H8" s="8">
        <v>7</v>
      </c>
      <c r="I8" s="338" t="s">
        <v>119</v>
      </c>
      <c r="J8" s="167" t="s">
        <v>32</v>
      </c>
      <c r="K8" s="167" t="s">
        <v>118</v>
      </c>
      <c r="L8" s="167" t="s">
        <v>113</v>
      </c>
      <c r="M8" s="167" t="s">
        <v>120</v>
      </c>
      <c r="N8" s="173" t="s">
        <v>112</v>
      </c>
      <c r="O8" s="189">
        <v>1</v>
      </c>
      <c r="P8" s="187">
        <f t="shared" si="1"/>
        <v>1</v>
      </c>
      <c r="Q8" s="8" t="str">
        <f t="shared" si="2"/>
        <v/>
      </c>
    </row>
    <row r="9" spans="1:17" ht="12.75" customHeight="1" x14ac:dyDescent="0.2">
      <c r="A9" s="547"/>
      <c r="B9" s="169">
        <v>8</v>
      </c>
      <c r="C9" s="170" t="s">
        <v>33</v>
      </c>
      <c r="D9" s="171" t="s">
        <v>103</v>
      </c>
      <c r="E9" s="158"/>
      <c r="F9" s="8">
        <v>8</v>
      </c>
      <c r="G9" s="172">
        <f t="shared" si="0"/>
        <v>0</v>
      </c>
      <c r="H9" s="8">
        <v>8</v>
      </c>
      <c r="I9" s="338" t="s">
        <v>125</v>
      </c>
      <c r="J9" s="167" t="s">
        <v>33</v>
      </c>
      <c r="K9" s="167" t="s">
        <v>113</v>
      </c>
      <c r="L9" s="167" t="s">
        <v>118</v>
      </c>
      <c r="M9" s="167" t="s">
        <v>117</v>
      </c>
      <c r="N9" s="173" t="s">
        <v>85</v>
      </c>
      <c r="O9" s="189">
        <v>1</v>
      </c>
      <c r="P9" s="187">
        <f t="shared" si="1"/>
        <v>1</v>
      </c>
      <c r="Q9" s="8" t="str">
        <f t="shared" si="2"/>
        <v/>
      </c>
    </row>
    <row r="10" spans="1:17" ht="12.75" customHeight="1" x14ac:dyDescent="0.2">
      <c r="A10" s="547"/>
      <c r="B10" s="169">
        <v>9</v>
      </c>
      <c r="C10" s="170" t="s">
        <v>33</v>
      </c>
      <c r="D10" s="171" t="s">
        <v>177</v>
      </c>
      <c r="E10" s="158"/>
      <c r="F10" s="8">
        <v>9</v>
      </c>
      <c r="G10" s="172">
        <f t="shared" si="0"/>
        <v>0</v>
      </c>
      <c r="H10" s="8">
        <v>9</v>
      </c>
      <c r="I10" s="339" t="s">
        <v>121</v>
      </c>
      <c r="J10" s="167" t="s">
        <v>33</v>
      </c>
      <c r="K10" s="167" t="s">
        <v>118</v>
      </c>
      <c r="L10" s="167" t="s">
        <v>117</v>
      </c>
      <c r="M10" s="167" t="s">
        <v>117</v>
      </c>
      <c r="N10" s="173" t="s">
        <v>85</v>
      </c>
      <c r="O10" s="189">
        <v>1</v>
      </c>
      <c r="P10" s="187">
        <f t="shared" si="1"/>
        <v>1</v>
      </c>
      <c r="Q10" s="8" t="str">
        <f t="shared" si="2"/>
        <v/>
      </c>
    </row>
    <row r="11" spans="1:17" ht="12.75" customHeight="1" x14ac:dyDescent="0.2">
      <c r="A11" s="547"/>
      <c r="B11" s="169">
        <v>10</v>
      </c>
      <c r="C11" s="170" t="s">
        <v>33</v>
      </c>
      <c r="D11" s="171" t="s">
        <v>124</v>
      </c>
      <c r="E11" s="158"/>
      <c r="F11" s="8">
        <v>10</v>
      </c>
      <c r="G11" s="172">
        <f t="shared" si="0"/>
        <v>0</v>
      </c>
      <c r="H11" s="8">
        <v>10</v>
      </c>
      <c r="I11" s="338" t="s">
        <v>122</v>
      </c>
      <c r="J11" s="167" t="s">
        <v>33</v>
      </c>
      <c r="K11" s="167" t="s">
        <v>118</v>
      </c>
      <c r="L11" s="167" t="s">
        <v>117</v>
      </c>
      <c r="M11" s="167" t="s">
        <v>117</v>
      </c>
      <c r="N11" s="173" t="s">
        <v>85</v>
      </c>
      <c r="O11" s="189">
        <v>1</v>
      </c>
      <c r="P11" s="187">
        <f t="shared" si="1"/>
        <v>1</v>
      </c>
      <c r="Q11" s="8" t="str">
        <f t="shared" si="2"/>
        <v/>
      </c>
    </row>
    <row r="12" spans="1:17" ht="12.75" customHeight="1" x14ac:dyDescent="0.2">
      <c r="A12" s="547"/>
      <c r="B12" s="169">
        <v>11</v>
      </c>
      <c r="C12" s="170" t="s">
        <v>33</v>
      </c>
      <c r="D12" s="171" t="s">
        <v>306</v>
      </c>
      <c r="E12" s="158"/>
      <c r="F12" s="8">
        <v>11</v>
      </c>
      <c r="G12" s="172">
        <f t="shared" si="0"/>
        <v>0</v>
      </c>
      <c r="H12" s="8">
        <v>11</v>
      </c>
      <c r="I12" s="338" t="s">
        <v>123</v>
      </c>
      <c r="J12" s="167" t="s">
        <v>33</v>
      </c>
      <c r="K12" s="167" t="s">
        <v>118</v>
      </c>
      <c r="L12" s="167" t="s">
        <v>117</v>
      </c>
      <c r="M12" s="167" t="s">
        <v>117</v>
      </c>
      <c r="N12" s="173" t="s">
        <v>85</v>
      </c>
      <c r="O12" s="189">
        <v>1</v>
      </c>
      <c r="P12" s="187">
        <f t="shared" si="1"/>
        <v>1</v>
      </c>
      <c r="Q12" s="8" t="str">
        <f t="shared" si="2"/>
        <v/>
      </c>
    </row>
    <row r="13" spans="1:17" ht="12.75" customHeight="1" x14ac:dyDescent="0.2">
      <c r="A13" s="547"/>
      <c r="B13" s="169">
        <v>12</v>
      </c>
      <c r="C13" s="170" t="s">
        <v>33</v>
      </c>
      <c r="D13" s="171"/>
      <c r="E13" s="158"/>
      <c r="F13" s="8">
        <v>12</v>
      </c>
      <c r="G13" s="172">
        <f t="shared" si="0"/>
        <v>0</v>
      </c>
      <c r="H13" s="8">
        <v>12</v>
      </c>
      <c r="I13" s="338" t="s">
        <v>124</v>
      </c>
      <c r="J13" s="167" t="s">
        <v>33</v>
      </c>
      <c r="K13" s="167" t="s">
        <v>118</v>
      </c>
      <c r="L13" s="167" t="s">
        <v>117</v>
      </c>
      <c r="M13" s="167" t="s">
        <v>117</v>
      </c>
      <c r="N13" s="173" t="s">
        <v>85</v>
      </c>
      <c r="O13" s="189">
        <v>1</v>
      </c>
      <c r="P13" s="187">
        <f t="shared" si="1"/>
        <v>1</v>
      </c>
      <c r="Q13" s="8" t="str">
        <f t="shared" si="2"/>
        <v/>
      </c>
    </row>
    <row r="14" spans="1:17" ht="12.75" customHeight="1" thickBot="1" x14ac:dyDescent="0.25">
      <c r="A14" s="548"/>
      <c r="B14" s="177">
        <v>13</v>
      </c>
      <c r="C14" s="178" t="s">
        <v>33</v>
      </c>
      <c r="D14" s="179"/>
      <c r="E14" s="158"/>
      <c r="F14" s="8">
        <v>13</v>
      </c>
      <c r="G14" s="172">
        <f t="shared" si="0"/>
        <v>0</v>
      </c>
      <c r="H14" s="8">
        <v>13</v>
      </c>
      <c r="I14" s="339" t="s">
        <v>132</v>
      </c>
      <c r="J14" s="167" t="s">
        <v>33</v>
      </c>
      <c r="K14" s="167" t="s">
        <v>118</v>
      </c>
      <c r="L14" s="167" t="s">
        <v>117</v>
      </c>
      <c r="M14" s="167" t="s">
        <v>117</v>
      </c>
      <c r="N14" s="173" t="s">
        <v>85</v>
      </c>
      <c r="O14" s="189">
        <v>1</v>
      </c>
      <c r="P14" s="187">
        <f t="shared" si="1"/>
        <v>1</v>
      </c>
      <c r="Q14" s="8" t="str">
        <f t="shared" si="2"/>
        <v/>
      </c>
    </row>
    <row r="15" spans="1:17" ht="12.75" customHeight="1" x14ac:dyDescent="0.2">
      <c r="A15" s="546">
        <v>2</v>
      </c>
      <c r="B15" s="163">
        <v>1</v>
      </c>
      <c r="C15" s="164" t="s">
        <v>92</v>
      </c>
      <c r="D15" s="165" t="s">
        <v>162</v>
      </c>
      <c r="E15" s="158"/>
      <c r="F15" s="8">
        <v>14</v>
      </c>
      <c r="G15" s="172">
        <f t="shared" si="0"/>
        <v>0</v>
      </c>
      <c r="H15" s="8">
        <v>14</v>
      </c>
      <c r="I15" s="83" t="s">
        <v>162</v>
      </c>
      <c r="J15" s="167" t="s">
        <v>174</v>
      </c>
      <c r="K15" s="167" t="s">
        <v>111</v>
      </c>
      <c r="L15" s="167" t="s">
        <v>117</v>
      </c>
      <c r="M15" s="167" t="s">
        <v>108</v>
      </c>
      <c r="N15" s="173" t="s">
        <v>126</v>
      </c>
      <c r="O15" s="189">
        <v>1</v>
      </c>
      <c r="P15" s="187">
        <f t="shared" si="1"/>
        <v>1</v>
      </c>
      <c r="Q15" s="8" t="str">
        <f t="shared" si="2"/>
        <v/>
      </c>
    </row>
    <row r="16" spans="1:17" ht="12.75" customHeight="1" x14ac:dyDescent="0.2">
      <c r="A16" s="547"/>
      <c r="B16" s="169">
        <v>2</v>
      </c>
      <c r="C16" s="170" t="s">
        <v>32</v>
      </c>
      <c r="D16" s="171" t="s">
        <v>109</v>
      </c>
      <c r="E16" s="158"/>
      <c r="F16" s="8">
        <v>15</v>
      </c>
      <c r="G16" s="172">
        <f t="shared" si="0"/>
        <v>0</v>
      </c>
      <c r="H16" s="8">
        <v>15</v>
      </c>
      <c r="I16" s="83" t="s">
        <v>175</v>
      </c>
      <c r="J16" s="167" t="s">
        <v>33</v>
      </c>
      <c r="K16" s="167" t="s">
        <v>113</v>
      </c>
      <c r="L16" s="167" t="s">
        <v>118</v>
      </c>
      <c r="M16" s="167" t="s">
        <v>120</v>
      </c>
      <c r="N16" s="173" t="s">
        <v>126</v>
      </c>
      <c r="O16" s="189">
        <v>1</v>
      </c>
      <c r="P16" s="187">
        <f t="shared" si="1"/>
        <v>1</v>
      </c>
      <c r="Q16" s="8" t="str">
        <f t="shared" si="2"/>
        <v/>
      </c>
    </row>
    <row r="17" spans="1:17" ht="12.75" customHeight="1" x14ac:dyDescent="0.2">
      <c r="A17" s="547"/>
      <c r="B17" s="169">
        <v>3</v>
      </c>
      <c r="C17" s="170" t="s">
        <v>32</v>
      </c>
      <c r="D17" s="171" t="s">
        <v>104</v>
      </c>
      <c r="E17" s="158"/>
      <c r="F17" s="8">
        <v>16</v>
      </c>
      <c r="G17" s="172">
        <f t="shared" si="0"/>
        <v>0</v>
      </c>
      <c r="H17" s="8">
        <v>16</v>
      </c>
      <c r="I17" s="83" t="s">
        <v>173</v>
      </c>
      <c r="J17" s="167" t="s">
        <v>33</v>
      </c>
      <c r="K17" s="167" t="s">
        <v>118</v>
      </c>
      <c r="L17" s="167" t="s">
        <v>117</v>
      </c>
      <c r="M17" s="167" t="s">
        <v>117</v>
      </c>
      <c r="N17" s="173" t="s">
        <v>126</v>
      </c>
      <c r="O17" s="189">
        <v>1</v>
      </c>
      <c r="P17" s="187">
        <f t="shared" si="1"/>
        <v>1</v>
      </c>
      <c r="Q17" s="8" t="str">
        <f t="shared" si="2"/>
        <v/>
      </c>
    </row>
    <row r="18" spans="1:17" ht="12.75" customHeight="1" x14ac:dyDescent="0.2">
      <c r="A18" s="547"/>
      <c r="B18" s="169">
        <v>4</v>
      </c>
      <c r="C18" s="170" t="s">
        <v>33</v>
      </c>
      <c r="D18" s="171" t="s">
        <v>125</v>
      </c>
      <c r="E18" s="158"/>
      <c r="F18" s="8">
        <v>17</v>
      </c>
      <c r="G18" s="172">
        <f t="shared" si="0"/>
        <v>0</v>
      </c>
      <c r="H18" s="8">
        <v>17</v>
      </c>
      <c r="I18" s="83" t="s">
        <v>176</v>
      </c>
      <c r="J18" s="167" t="s">
        <v>33</v>
      </c>
      <c r="K18" s="167" t="s">
        <v>113</v>
      </c>
      <c r="L18" s="167" t="s">
        <v>118</v>
      </c>
      <c r="M18" s="167" t="s">
        <v>120</v>
      </c>
      <c r="N18" s="173" t="s">
        <v>126</v>
      </c>
      <c r="O18" s="189">
        <v>1</v>
      </c>
      <c r="P18" s="187">
        <f t="shared" si="1"/>
        <v>1</v>
      </c>
      <c r="Q18" s="8" t="str">
        <f t="shared" si="2"/>
        <v/>
      </c>
    </row>
    <row r="19" spans="1:17" ht="12.75" customHeight="1" x14ac:dyDescent="0.2">
      <c r="A19" s="547"/>
      <c r="B19" s="169">
        <v>5</v>
      </c>
      <c r="C19" s="170" t="s">
        <v>33</v>
      </c>
      <c r="D19" s="171" t="s">
        <v>176</v>
      </c>
      <c r="E19" s="158"/>
      <c r="F19" s="8">
        <v>18</v>
      </c>
      <c r="G19" s="172">
        <f t="shared" si="0"/>
        <v>0</v>
      </c>
      <c r="H19" s="8">
        <v>18</v>
      </c>
      <c r="I19" s="83" t="s">
        <v>177</v>
      </c>
      <c r="J19" s="167" t="s">
        <v>33</v>
      </c>
      <c r="K19" s="167" t="s">
        <v>117</v>
      </c>
      <c r="L19" s="167" t="s">
        <v>118</v>
      </c>
      <c r="M19" s="167" t="s">
        <v>117</v>
      </c>
      <c r="N19" s="173" t="s">
        <v>85</v>
      </c>
      <c r="O19" s="189">
        <v>1</v>
      </c>
      <c r="P19" s="187">
        <f t="shared" si="1"/>
        <v>1</v>
      </c>
      <c r="Q19" s="8" t="str">
        <f t="shared" si="2"/>
        <v/>
      </c>
    </row>
    <row r="20" spans="1:17" ht="12.75" customHeight="1" x14ac:dyDescent="0.2">
      <c r="A20" s="547"/>
      <c r="B20" s="169">
        <v>6</v>
      </c>
      <c r="C20" s="170" t="s">
        <v>33</v>
      </c>
      <c r="D20" s="171" t="s">
        <v>212</v>
      </c>
      <c r="E20" s="158"/>
      <c r="F20" s="8">
        <v>19</v>
      </c>
      <c r="G20" s="172">
        <f t="shared" si="0"/>
        <v>0</v>
      </c>
      <c r="H20" s="8">
        <v>19</v>
      </c>
      <c r="I20" s="83" t="s">
        <v>214</v>
      </c>
      <c r="J20" s="167" t="s">
        <v>174</v>
      </c>
      <c r="K20" s="167" t="s">
        <v>114</v>
      </c>
      <c r="L20" s="167" t="s">
        <v>114</v>
      </c>
      <c r="M20" s="167" t="s">
        <v>108</v>
      </c>
      <c r="N20" s="173" t="s">
        <v>209</v>
      </c>
      <c r="O20" s="189">
        <v>1</v>
      </c>
      <c r="P20" s="187">
        <f t="shared" si="1"/>
        <v>1</v>
      </c>
      <c r="Q20" s="8" t="str">
        <f t="shared" si="2"/>
        <v/>
      </c>
    </row>
    <row r="21" spans="1:17" ht="12.75" customHeight="1" x14ac:dyDescent="0.2">
      <c r="A21" s="547"/>
      <c r="B21" s="169">
        <v>7</v>
      </c>
      <c r="C21" s="170" t="s">
        <v>33</v>
      </c>
      <c r="D21" s="171" t="s">
        <v>116</v>
      </c>
      <c r="E21" s="158"/>
      <c r="F21" s="8">
        <v>20</v>
      </c>
      <c r="G21" s="172">
        <f t="shared" si="0"/>
        <v>0</v>
      </c>
      <c r="H21" s="8">
        <v>20</v>
      </c>
      <c r="I21" s="83" t="s">
        <v>212</v>
      </c>
      <c r="J21" s="167" t="s">
        <v>33</v>
      </c>
      <c r="K21" s="167" t="s">
        <v>117</v>
      </c>
      <c r="L21" s="167" t="s">
        <v>118</v>
      </c>
      <c r="M21" s="167" t="s">
        <v>117</v>
      </c>
      <c r="N21" s="173" t="s">
        <v>209</v>
      </c>
      <c r="O21" s="189">
        <v>1</v>
      </c>
      <c r="P21" s="187">
        <f t="shared" si="1"/>
        <v>1</v>
      </c>
      <c r="Q21" s="8" t="str">
        <f t="shared" si="2"/>
        <v/>
      </c>
    </row>
    <row r="22" spans="1:17" ht="12.75" customHeight="1" x14ac:dyDescent="0.2">
      <c r="A22" s="547"/>
      <c r="B22" s="169">
        <v>8</v>
      </c>
      <c r="C22" s="170" t="s">
        <v>33</v>
      </c>
      <c r="D22" s="171" t="s">
        <v>132</v>
      </c>
      <c r="E22" s="158"/>
      <c r="F22" s="8">
        <v>21</v>
      </c>
      <c r="G22" s="172">
        <f t="shared" si="0"/>
        <v>0</v>
      </c>
      <c r="H22" s="8">
        <v>21</v>
      </c>
      <c r="I22" s="83" t="s">
        <v>305</v>
      </c>
      <c r="J22" s="167" t="s">
        <v>33</v>
      </c>
      <c r="K22" s="167" t="s">
        <v>118</v>
      </c>
      <c r="L22" s="167" t="s">
        <v>118</v>
      </c>
      <c r="M22" s="167" t="s">
        <v>117</v>
      </c>
      <c r="N22" s="173" t="s">
        <v>112</v>
      </c>
      <c r="O22" s="189">
        <v>1</v>
      </c>
      <c r="P22" s="187">
        <f t="shared" si="1"/>
        <v>1</v>
      </c>
      <c r="Q22" s="8" t="str">
        <f t="shared" si="2"/>
        <v/>
      </c>
    </row>
    <row r="23" spans="1:17" ht="12.75" customHeight="1" x14ac:dyDescent="0.2">
      <c r="A23" s="547"/>
      <c r="B23" s="169">
        <v>9</v>
      </c>
      <c r="C23" s="170" t="s">
        <v>33</v>
      </c>
      <c r="D23" s="171" t="s">
        <v>122</v>
      </c>
      <c r="E23" s="158"/>
      <c r="F23" s="8">
        <v>22</v>
      </c>
      <c r="G23" s="172">
        <f t="shared" si="0"/>
        <v>0</v>
      </c>
      <c r="H23" s="8">
        <v>22</v>
      </c>
      <c r="I23" s="83" t="s">
        <v>306</v>
      </c>
      <c r="J23" s="167" t="s">
        <v>33</v>
      </c>
      <c r="K23" s="167" t="s">
        <v>117</v>
      </c>
      <c r="L23" s="167" t="s">
        <v>117</v>
      </c>
      <c r="M23" s="167" t="s">
        <v>117</v>
      </c>
      <c r="N23" s="173" t="s">
        <v>85</v>
      </c>
      <c r="O23" s="189">
        <v>1</v>
      </c>
      <c r="P23" s="187">
        <f t="shared" si="1"/>
        <v>1</v>
      </c>
      <c r="Q23" s="8" t="str">
        <f t="shared" si="2"/>
        <v/>
      </c>
    </row>
    <row r="24" spans="1:17" ht="12.75" customHeight="1" x14ac:dyDescent="0.2">
      <c r="A24" s="547"/>
      <c r="B24" s="169">
        <v>10</v>
      </c>
      <c r="C24" s="170" t="s">
        <v>33</v>
      </c>
      <c r="D24" s="171" t="s">
        <v>121</v>
      </c>
      <c r="E24" s="158"/>
      <c r="F24" s="8">
        <v>23</v>
      </c>
      <c r="G24" s="172">
        <f t="shared" si="0"/>
        <v>0</v>
      </c>
      <c r="H24" s="8">
        <v>23</v>
      </c>
      <c r="I24" s="83"/>
      <c r="J24" s="167"/>
      <c r="K24" s="167"/>
      <c r="L24" s="167"/>
      <c r="M24" s="167"/>
      <c r="N24" s="173"/>
      <c r="O24" s="189">
        <v>1</v>
      </c>
      <c r="P24" s="187">
        <f t="shared" si="1"/>
        <v>0</v>
      </c>
      <c r="Q24" s="8">
        <f t="shared" si="2"/>
        <v>23</v>
      </c>
    </row>
    <row r="25" spans="1:17" ht="12.75" customHeight="1" x14ac:dyDescent="0.2">
      <c r="A25" s="547"/>
      <c r="B25" s="169">
        <v>11</v>
      </c>
      <c r="C25" s="170" t="s">
        <v>33</v>
      </c>
      <c r="D25" s="171" t="s">
        <v>123</v>
      </c>
      <c r="E25" s="158"/>
      <c r="F25" s="8">
        <v>24</v>
      </c>
      <c r="G25" s="172">
        <f t="shared" si="0"/>
        <v>0</v>
      </c>
      <c r="H25" s="8">
        <v>24</v>
      </c>
      <c r="I25" s="83"/>
      <c r="J25" s="167"/>
      <c r="K25" s="167"/>
      <c r="L25" s="167"/>
      <c r="M25" s="167"/>
      <c r="N25" s="173"/>
      <c r="O25" s="189">
        <v>1</v>
      </c>
      <c r="P25" s="187">
        <f t="shared" si="1"/>
        <v>0</v>
      </c>
      <c r="Q25" s="8">
        <f t="shared" si="2"/>
        <v>24</v>
      </c>
    </row>
    <row r="26" spans="1:17" ht="12.75" customHeight="1" x14ac:dyDescent="0.2">
      <c r="A26" s="547"/>
      <c r="B26" s="169">
        <v>12</v>
      </c>
      <c r="C26" s="170" t="s">
        <v>33</v>
      </c>
      <c r="D26" s="171"/>
      <c r="E26" s="158"/>
      <c r="F26" s="8">
        <v>25</v>
      </c>
      <c r="G26" s="172">
        <f t="shared" si="0"/>
        <v>0</v>
      </c>
      <c r="H26" s="8">
        <v>25</v>
      </c>
      <c r="I26" s="83"/>
      <c r="J26" s="167"/>
      <c r="K26" s="167"/>
      <c r="L26" s="167"/>
      <c r="M26" s="167"/>
      <c r="N26" s="173"/>
      <c r="O26" s="189">
        <v>1</v>
      </c>
      <c r="P26" s="187">
        <f t="shared" si="1"/>
        <v>0</v>
      </c>
      <c r="Q26" s="8">
        <f t="shared" si="2"/>
        <v>25</v>
      </c>
    </row>
    <row r="27" spans="1:17" ht="12.75" customHeight="1" thickBot="1" x14ac:dyDescent="0.25">
      <c r="A27" s="548"/>
      <c r="B27" s="177">
        <v>13</v>
      </c>
      <c r="C27" s="178" t="s">
        <v>33</v>
      </c>
      <c r="D27" s="179"/>
      <c r="E27" s="158"/>
      <c r="F27" s="8">
        <v>26</v>
      </c>
      <c r="G27" s="172">
        <f t="shared" si="0"/>
        <v>0</v>
      </c>
      <c r="H27" s="8">
        <v>26</v>
      </c>
      <c r="I27" s="83"/>
      <c r="J27" s="167"/>
      <c r="K27" s="167"/>
      <c r="L27" s="167"/>
      <c r="M27" s="167"/>
      <c r="N27" s="173"/>
      <c r="O27" s="189">
        <v>1</v>
      </c>
      <c r="P27" s="187">
        <f t="shared" si="1"/>
        <v>0</v>
      </c>
      <c r="Q27" s="8">
        <f t="shared" si="2"/>
        <v>26</v>
      </c>
    </row>
    <row r="28" spans="1:17" ht="12.75" customHeight="1" x14ac:dyDescent="0.2">
      <c r="A28" s="546">
        <v>3</v>
      </c>
      <c r="B28" s="163">
        <v>1</v>
      </c>
      <c r="C28" s="164" t="s">
        <v>92</v>
      </c>
      <c r="D28" s="165"/>
      <c r="E28" s="158"/>
      <c r="F28" s="8">
        <v>27</v>
      </c>
      <c r="G28" s="172">
        <f t="shared" si="0"/>
        <v>0</v>
      </c>
      <c r="H28" s="8">
        <v>27</v>
      </c>
      <c r="I28" s="83"/>
      <c r="J28" s="167"/>
      <c r="K28" s="167"/>
      <c r="L28" s="167"/>
      <c r="M28" s="167"/>
      <c r="N28" s="173"/>
      <c r="O28" s="189">
        <v>1</v>
      </c>
      <c r="P28" s="187">
        <f t="shared" si="1"/>
        <v>0</v>
      </c>
      <c r="Q28" s="8">
        <f t="shared" si="2"/>
        <v>27</v>
      </c>
    </row>
    <row r="29" spans="1:17" ht="12.75" customHeight="1" x14ac:dyDescent="0.2">
      <c r="A29" s="547"/>
      <c r="B29" s="169">
        <v>2</v>
      </c>
      <c r="C29" s="170" t="s">
        <v>32</v>
      </c>
      <c r="D29" s="171"/>
      <c r="E29" s="158"/>
      <c r="F29" s="8">
        <v>28</v>
      </c>
      <c r="G29" s="172">
        <f t="shared" si="0"/>
        <v>0</v>
      </c>
      <c r="H29" s="8">
        <v>28</v>
      </c>
      <c r="I29" s="83"/>
      <c r="J29" s="167"/>
      <c r="K29" s="167"/>
      <c r="L29" s="167"/>
      <c r="M29" s="167"/>
      <c r="N29" s="173"/>
      <c r="O29" s="189">
        <v>1</v>
      </c>
      <c r="P29" s="187">
        <f t="shared" si="1"/>
        <v>0</v>
      </c>
      <c r="Q29" s="8">
        <f t="shared" si="2"/>
        <v>28</v>
      </c>
    </row>
    <row r="30" spans="1:17" ht="12.75" customHeight="1" x14ac:dyDescent="0.2">
      <c r="A30" s="547"/>
      <c r="B30" s="169">
        <v>3</v>
      </c>
      <c r="C30" s="170" t="s">
        <v>32</v>
      </c>
      <c r="D30" s="171"/>
      <c r="E30" s="158"/>
      <c r="F30" s="8">
        <v>29</v>
      </c>
      <c r="G30" s="172">
        <f t="shared" si="0"/>
        <v>0</v>
      </c>
      <c r="H30" s="8">
        <v>29</v>
      </c>
      <c r="I30" s="83"/>
      <c r="J30" s="167"/>
      <c r="K30" s="167"/>
      <c r="L30" s="167"/>
      <c r="M30" s="167"/>
      <c r="N30" s="173"/>
      <c r="O30" s="189">
        <v>1</v>
      </c>
      <c r="P30" s="187">
        <f t="shared" si="1"/>
        <v>0</v>
      </c>
      <c r="Q30" s="8">
        <f t="shared" si="2"/>
        <v>29</v>
      </c>
    </row>
    <row r="31" spans="1:17" ht="12.75" customHeight="1" x14ac:dyDescent="0.2">
      <c r="A31" s="547"/>
      <c r="B31" s="169">
        <v>4</v>
      </c>
      <c r="C31" s="170" t="s">
        <v>33</v>
      </c>
      <c r="D31" s="171"/>
      <c r="E31" s="158"/>
      <c r="F31" s="8">
        <v>30</v>
      </c>
      <c r="G31" s="172">
        <f t="shared" si="0"/>
        <v>0</v>
      </c>
      <c r="H31" s="8">
        <v>30</v>
      </c>
      <c r="I31" s="83"/>
      <c r="J31" s="167"/>
      <c r="K31" s="167"/>
      <c r="L31" s="167"/>
      <c r="M31" s="167"/>
      <c r="N31" s="173"/>
      <c r="O31" s="189">
        <v>1</v>
      </c>
      <c r="P31" s="187">
        <f t="shared" si="1"/>
        <v>0</v>
      </c>
      <c r="Q31" s="8">
        <f t="shared" si="2"/>
        <v>30</v>
      </c>
    </row>
    <row r="32" spans="1:17" ht="12.75" customHeight="1" x14ac:dyDescent="0.2">
      <c r="A32" s="547"/>
      <c r="B32" s="169">
        <v>5</v>
      </c>
      <c r="C32" s="170" t="s">
        <v>33</v>
      </c>
      <c r="D32" s="171"/>
      <c r="E32" s="158"/>
      <c r="F32" s="8">
        <v>31</v>
      </c>
      <c r="G32" s="172" t="str">
        <f t="shared" si="0"/>
        <v/>
      </c>
      <c r="H32" s="8">
        <v>31</v>
      </c>
      <c r="I32" s="83"/>
      <c r="J32" s="167"/>
      <c r="K32" s="167"/>
      <c r="L32" s="167"/>
      <c r="M32" s="167"/>
      <c r="N32" s="173"/>
      <c r="O32" s="189">
        <v>1</v>
      </c>
      <c r="P32" s="187">
        <f t="shared" si="1"/>
        <v>0</v>
      </c>
      <c r="Q32" s="8">
        <f t="shared" si="2"/>
        <v>31</v>
      </c>
    </row>
    <row r="33" spans="1:17" ht="12.75" customHeight="1" x14ac:dyDescent="0.2">
      <c r="A33" s="547"/>
      <c r="B33" s="169">
        <v>6</v>
      </c>
      <c r="C33" s="170" t="s">
        <v>33</v>
      </c>
      <c r="D33" s="171"/>
      <c r="E33" s="158"/>
      <c r="F33" s="8">
        <v>32</v>
      </c>
      <c r="G33" s="172" t="str">
        <f t="shared" si="0"/>
        <v/>
      </c>
      <c r="H33" s="8">
        <v>32</v>
      </c>
      <c r="I33" s="83"/>
      <c r="J33" s="167"/>
      <c r="K33" s="167"/>
      <c r="L33" s="167"/>
      <c r="M33" s="167"/>
      <c r="N33" s="173"/>
      <c r="O33" s="189">
        <v>1</v>
      </c>
      <c r="P33" s="187">
        <f t="shared" si="1"/>
        <v>0</v>
      </c>
      <c r="Q33" s="8">
        <f t="shared" si="2"/>
        <v>32</v>
      </c>
    </row>
    <row r="34" spans="1:17" ht="12.75" customHeight="1" x14ac:dyDescent="0.2">
      <c r="A34" s="547"/>
      <c r="B34" s="169">
        <v>7</v>
      </c>
      <c r="C34" s="170" t="s">
        <v>33</v>
      </c>
      <c r="D34" s="171"/>
      <c r="E34" s="158"/>
      <c r="F34" s="8">
        <v>33</v>
      </c>
      <c r="G34" s="172" t="str">
        <f t="shared" si="0"/>
        <v/>
      </c>
      <c r="H34" s="8">
        <v>33</v>
      </c>
      <c r="I34" s="83"/>
      <c r="J34" s="167"/>
      <c r="K34" s="167"/>
      <c r="L34" s="167"/>
      <c r="M34" s="167"/>
      <c r="N34" s="173"/>
      <c r="O34" s="189">
        <v>1</v>
      </c>
      <c r="P34" s="187">
        <f t="shared" si="1"/>
        <v>0</v>
      </c>
      <c r="Q34" s="8">
        <f t="shared" si="2"/>
        <v>33</v>
      </c>
    </row>
    <row r="35" spans="1:17" ht="12.75" customHeight="1" x14ac:dyDescent="0.2">
      <c r="A35" s="547"/>
      <c r="B35" s="169">
        <v>8</v>
      </c>
      <c r="C35" s="170" t="s">
        <v>33</v>
      </c>
      <c r="D35" s="171"/>
      <c r="E35" s="158"/>
      <c r="F35" s="8">
        <v>34</v>
      </c>
      <c r="G35" s="172" t="str">
        <f t="shared" si="0"/>
        <v/>
      </c>
      <c r="H35" s="8">
        <v>34</v>
      </c>
      <c r="I35" s="83"/>
      <c r="J35" s="167"/>
      <c r="K35" s="167"/>
      <c r="L35" s="167"/>
      <c r="M35" s="167"/>
      <c r="N35" s="173"/>
      <c r="O35" s="189">
        <v>1</v>
      </c>
      <c r="P35" s="187">
        <f t="shared" si="1"/>
        <v>0</v>
      </c>
      <c r="Q35" s="8">
        <f t="shared" si="2"/>
        <v>34</v>
      </c>
    </row>
    <row r="36" spans="1:17" ht="12.75" customHeight="1" x14ac:dyDescent="0.2">
      <c r="A36" s="547"/>
      <c r="B36" s="169">
        <v>9</v>
      </c>
      <c r="C36" s="170" t="s">
        <v>33</v>
      </c>
      <c r="D36" s="171"/>
      <c r="E36" s="158"/>
      <c r="F36" s="8">
        <v>35</v>
      </c>
      <c r="G36" s="172" t="str">
        <f t="shared" si="0"/>
        <v/>
      </c>
      <c r="H36" s="8">
        <v>35</v>
      </c>
      <c r="I36" s="83"/>
      <c r="J36" s="167"/>
      <c r="K36" s="167"/>
      <c r="L36" s="167"/>
      <c r="M36" s="167"/>
      <c r="N36" s="173"/>
      <c r="O36" s="189">
        <v>1</v>
      </c>
      <c r="P36" s="187">
        <f t="shared" si="1"/>
        <v>0</v>
      </c>
      <c r="Q36" s="8">
        <f t="shared" si="2"/>
        <v>35</v>
      </c>
    </row>
    <row r="37" spans="1:17" ht="12.75" customHeight="1" x14ac:dyDescent="0.2">
      <c r="A37" s="547"/>
      <c r="B37" s="169">
        <v>10</v>
      </c>
      <c r="C37" s="170" t="s">
        <v>33</v>
      </c>
      <c r="D37" s="171"/>
      <c r="E37" s="158"/>
      <c r="F37" s="8">
        <v>36</v>
      </c>
      <c r="G37" s="172" t="str">
        <f t="shared" si="0"/>
        <v/>
      </c>
      <c r="H37" s="8">
        <v>36</v>
      </c>
      <c r="I37" s="83"/>
      <c r="J37" s="167"/>
      <c r="K37" s="167"/>
      <c r="L37" s="167"/>
      <c r="M37" s="167"/>
      <c r="N37" s="173"/>
      <c r="O37" s="189">
        <v>1</v>
      </c>
      <c r="P37" s="187">
        <f t="shared" si="1"/>
        <v>0</v>
      </c>
      <c r="Q37" s="8">
        <f t="shared" si="2"/>
        <v>36</v>
      </c>
    </row>
    <row r="38" spans="1:17" ht="12.75" customHeight="1" x14ac:dyDescent="0.2">
      <c r="A38" s="547"/>
      <c r="B38" s="169">
        <v>11</v>
      </c>
      <c r="C38" s="170" t="s">
        <v>33</v>
      </c>
      <c r="D38" s="171"/>
      <c r="E38" s="158"/>
      <c r="F38" s="8">
        <v>37</v>
      </c>
      <c r="G38" s="172" t="str">
        <f t="shared" si="0"/>
        <v/>
      </c>
      <c r="H38" s="8">
        <v>37</v>
      </c>
      <c r="I38" s="83"/>
      <c r="J38" s="167"/>
      <c r="K38" s="167"/>
      <c r="L38" s="167"/>
      <c r="M38" s="167"/>
      <c r="N38" s="173"/>
      <c r="O38" s="189">
        <v>1</v>
      </c>
      <c r="P38" s="187">
        <f t="shared" si="1"/>
        <v>0</v>
      </c>
      <c r="Q38" s="8">
        <f t="shared" si="2"/>
        <v>37</v>
      </c>
    </row>
    <row r="39" spans="1:17" ht="12.75" customHeight="1" x14ac:dyDescent="0.2">
      <c r="A39" s="547"/>
      <c r="B39" s="169">
        <v>12</v>
      </c>
      <c r="C39" s="170" t="s">
        <v>33</v>
      </c>
      <c r="D39" s="171"/>
      <c r="E39" s="158"/>
      <c r="F39" s="8">
        <v>38</v>
      </c>
      <c r="G39" s="172" t="str">
        <f t="shared" si="0"/>
        <v/>
      </c>
      <c r="H39" s="8">
        <v>38</v>
      </c>
      <c r="I39" s="83"/>
      <c r="J39" s="167"/>
      <c r="K39" s="167"/>
      <c r="L39" s="167"/>
      <c r="M39" s="167"/>
      <c r="N39" s="173"/>
      <c r="O39" s="189">
        <v>1</v>
      </c>
      <c r="P39" s="187">
        <f t="shared" si="1"/>
        <v>0</v>
      </c>
      <c r="Q39" s="8">
        <f t="shared" si="2"/>
        <v>38</v>
      </c>
    </row>
    <row r="40" spans="1:17" ht="12.75" customHeight="1" thickBot="1" x14ac:dyDescent="0.25">
      <c r="A40" s="548"/>
      <c r="B40" s="177">
        <v>13</v>
      </c>
      <c r="C40" s="178" t="s">
        <v>33</v>
      </c>
      <c r="D40" s="179"/>
      <c r="E40" s="158"/>
      <c r="F40" s="8">
        <v>39</v>
      </c>
      <c r="G40" s="172" t="str">
        <f t="shared" si="0"/>
        <v/>
      </c>
      <c r="H40" s="8">
        <v>39</v>
      </c>
      <c r="I40" s="83"/>
      <c r="J40" s="167"/>
      <c r="K40" s="167"/>
      <c r="L40" s="167"/>
      <c r="M40" s="167"/>
      <c r="N40" s="173"/>
      <c r="O40" s="189">
        <v>1</v>
      </c>
      <c r="P40" s="187">
        <f t="shared" si="1"/>
        <v>0</v>
      </c>
      <c r="Q40" s="8">
        <f t="shared" si="2"/>
        <v>39</v>
      </c>
    </row>
    <row r="41" spans="1:17" ht="12.75" customHeight="1" x14ac:dyDescent="0.2">
      <c r="A41" s="546">
        <v>4</v>
      </c>
      <c r="B41" s="163">
        <v>1</v>
      </c>
      <c r="C41" s="164" t="s">
        <v>92</v>
      </c>
      <c r="D41" s="165"/>
      <c r="E41" s="158"/>
      <c r="F41" s="8">
        <v>40</v>
      </c>
      <c r="G41" s="172" t="str">
        <f t="shared" si="0"/>
        <v/>
      </c>
      <c r="H41" s="8">
        <v>40</v>
      </c>
      <c r="I41" s="83"/>
      <c r="J41" s="167"/>
      <c r="K41" s="167"/>
      <c r="L41" s="167"/>
      <c r="M41" s="167"/>
      <c r="N41" s="173"/>
      <c r="O41" s="189">
        <v>1</v>
      </c>
      <c r="P41" s="187">
        <f t="shared" si="1"/>
        <v>0</v>
      </c>
      <c r="Q41" s="8">
        <f t="shared" si="2"/>
        <v>40</v>
      </c>
    </row>
    <row r="42" spans="1:17" ht="12.75" customHeight="1" x14ac:dyDescent="0.2">
      <c r="A42" s="547"/>
      <c r="B42" s="169">
        <v>2</v>
      </c>
      <c r="C42" s="170" t="s">
        <v>32</v>
      </c>
      <c r="D42" s="171"/>
      <c r="E42" s="158"/>
      <c r="F42" s="8">
        <v>41</v>
      </c>
      <c r="G42" s="172" t="str">
        <f t="shared" si="0"/>
        <v/>
      </c>
      <c r="H42" s="8">
        <v>41</v>
      </c>
      <c r="I42" s="83"/>
      <c r="J42" s="167"/>
      <c r="K42" s="167"/>
      <c r="L42" s="167"/>
      <c r="M42" s="167"/>
      <c r="N42" s="173"/>
      <c r="O42" s="189">
        <v>1</v>
      </c>
      <c r="P42" s="187">
        <f t="shared" si="1"/>
        <v>0</v>
      </c>
      <c r="Q42" s="8">
        <f t="shared" si="2"/>
        <v>41</v>
      </c>
    </row>
    <row r="43" spans="1:17" ht="12.75" customHeight="1" x14ac:dyDescent="0.2">
      <c r="A43" s="547"/>
      <c r="B43" s="169">
        <v>3</v>
      </c>
      <c r="C43" s="170" t="s">
        <v>32</v>
      </c>
      <c r="D43" s="171"/>
      <c r="E43" s="158"/>
      <c r="F43" s="8">
        <v>42</v>
      </c>
      <c r="G43" s="172" t="str">
        <f t="shared" si="0"/>
        <v/>
      </c>
      <c r="H43" s="8">
        <v>42</v>
      </c>
      <c r="I43" s="83"/>
      <c r="J43" s="167"/>
      <c r="K43" s="167"/>
      <c r="L43" s="167"/>
      <c r="M43" s="167"/>
      <c r="N43" s="173"/>
      <c r="O43" s="189">
        <v>1</v>
      </c>
      <c r="P43" s="187">
        <f t="shared" si="1"/>
        <v>0</v>
      </c>
      <c r="Q43" s="8">
        <f t="shared" si="2"/>
        <v>42</v>
      </c>
    </row>
    <row r="44" spans="1:17" ht="12.75" customHeight="1" x14ac:dyDescent="0.2">
      <c r="A44" s="547"/>
      <c r="B44" s="169">
        <v>4</v>
      </c>
      <c r="C44" s="170" t="s">
        <v>33</v>
      </c>
      <c r="D44" s="171"/>
      <c r="E44" s="158"/>
      <c r="F44" s="8">
        <v>43</v>
      </c>
      <c r="G44" s="172" t="str">
        <f t="shared" si="0"/>
        <v/>
      </c>
      <c r="H44" s="8">
        <v>43</v>
      </c>
      <c r="I44" s="83"/>
      <c r="J44" s="167"/>
      <c r="K44" s="167"/>
      <c r="L44" s="167"/>
      <c r="M44" s="167"/>
      <c r="N44" s="173"/>
      <c r="O44" s="189">
        <v>1</v>
      </c>
      <c r="P44" s="187">
        <f t="shared" si="1"/>
        <v>0</v>
      </c>
      <c r="Q44" s="8">
        <f t="shared" si="2"/>
        <v>43</v>
      </c>
    </row>
    <row r="45" spans="1:17" ht="12.75" customHeight="1" x14ac:dyDescent="0.2">
      <c r="A45" s="547"/>
      <c r="B45" s="169">
        <v>5</v>
      </c>
      <c r="C45" s="170" t="s">
        <v>33</v>
      </c>
      <c r="D45" s="171"/>
      <c r="E45" s="158"/>
      <c r="F45" s="8">
        <v>44</v>
      </c>
      <c r="G45" s="172" t="str">
        <f t="shared" si="0"/>
        <v/>
      </c>
      <c r="H45" s="8">
        <v>44</v>
      </c>
      <c r="I45" s="83"/>
      <c r="J45" s="167"/>
      <c r="K45" s="167"/>
      <c r="L45" s="167"/>
      <c r="M45" s="167"/>
      <c r="N45" s="173"/>
      <c r="O45" s="189">
        <v>1</v>
      </c>
      <c r="P45" s="187">
        <f t="shared" si="1"/>
        <v>0</v>
      </c>
      <c r="Q45" s="8">
        <f t="shared" si="2"/>
        <v>44</v>
      </c>
    </row>
    <row r="46" spans="1:17" ht="12.75" customHeight="1" x14ac:dyDescent="0.2">
      <c r="A46" s="547"/>
      <c r="B46" s="169">
        <v>6</v>
      </c>
      <c r="C46" s="170" t="s">
        <v>33</v>
      </c>
      <c r="D46" s="171"/>
      <c r="E46" s="158"/>
      <c r="F46" s="8">
        <v>45</v>
      </c>
      <c r="G46" s="172" t="str">
        <f t="shared" si="0"/>
        <v/>
      </c>
      <c r="H46" s="8">
        <v>45</v>
      </c>
      <c r="I46" s="83"/>
      <c r="J46" s="167"/>
      <c r="K46" s="167"/>
      <c r="L46" s="167"/>
      <c r="M46" s="167"/>
      <c r="N46" s="173"/>
      <c r="O46" s="189">
        <v>1</v>
      </c>
      <c r="P46" s="187">
        <f t="shared" si="1"/>
        <v>0</v>
      </c>
      <c r="Q46" s="8">
        <f t="shared" si="2"/>
        <v>45</v>
      </c>
    </row>
    <row r="47" spans="1:17" ht="12.75" customHeight="1" x14ac:dyDescent="0.2">
      <c r="A47" s="547"/>
      <c r="B47" s="169">
        <v>7</v>
      </c>
      <c r="C47" s="170" t="s">
        <v>33</v>
      </c>
      <c r="D47" s="171"/>
      <c r="E47" s="158"/>
      <c r="F47" s="8">
        <v>46</v>
      </c>
      <c r="G47" s="172" t="str">
        <f t="shared" si="0"/>
        <v/>
      </c>
      <c r="H47" s="8">
        <v>46</v>
      </c>
      <c r="I47" s="83"/>
      <c r="J47" s="167"/>
      <c r="K47" s="167"/>
      <c r="L47" s="167"/>
      <c r="M47" s="167"/>
      <c r="N47" s="173"/>
      <c r="O47" s="189">
        <v>1</v>
      </c>
      <c r="P47" s="187">
        <f t="shared" si="1"/>
        <v>0</v>
      </c>
      <c r="Q47" s="8">
        <f t="shared" si="2"/>
        <v>46</v>
      </c>
    </row>
    <row r="48" spans="1:17" ht="12.75" customHeight="1" x14ac:dyDescent="0.2">
      <c r="A48" s="547"/>
      <c r="B48" s="169">
        <v>8</v>
      </c>
      <c r="C48" s="170" t="s">
        <v>33</v>
      </c>
      <c r="D48" s="171"/>
      <c r="E48" s="158"/>
      <c r="F48" s="8">
        <v>47</v>
      </c>
      <c r="G48" s="172" t="str">
        <f t="shared" si="0"/>
        <v/>
      </c>
      <c r="H48" s="8">
        <v>47</v>
      </c>
      <c r="I48" s="83"/>
      <c r="J48" s="167"/>
      <c r="K48" s="167"/>
      <c r="L48" s="167"/>
      <c r="M48" s="167"/>
      <c r="N48" s="173"/>
      <c r="O48" s="189">
        <v>1</v>
      </c>
      <c r="P48" s="187">
        <f t="shared" si="1"/>
        <v>0</v>
      </c>
      <c r="Q48" s="8">
        <f t="shared" si="2"/>
        <v>47</v>
      </c>
    </row>
    <row r="49" spans="1:17" ht="12.75" customHeight="1" x14ac:dyDescent="0.2">
      <c r="A49" s="547"/>
      <c r="B49" s="169">
        <v>9</v>
      </c>
      <c r="C49" s="170" t="s">
        <v>33</v>
      </c>
      <c r="D49" s="171"/>
      <c r="E49" s="158"/>
      <c r="F49" s="8">
        <v>48</v>
      </c>
      <c r="G49" s="172" t="str">
        <f t="shared" si="0"/>
        <v/>
      </c>
      <c r="H49" s="8">
        <v>48</v>
      </c>
      <c r="I49" s="83"/>
      <c r="J49" s="167"/>
      <c r="K49" s="167"/>
      <c r="L49" s="167"/>
      <c r="M49" s="167"/>
      <c r="N49" s="173"/>
      <c r="O49" s="189">
        <v>1</v>
      </c>
      <c r="P49" s="187">
        <f t="shared" si="1"/>
        <v>0</v>
      </c>
      <c r="Q49" s="8">
        <f t="shared" si="2"/>
        <v>48</v>
      </c>
    </row>
    <row r="50" spans="1:17" ht="12.75" customHeight="1" x14ac:dyDescent="0.2">
      <c r="A50" s="547"/>
      <c r="B50" s="169">
        <v>10</v>
      </c>
      <c r="C50" s="170" t="s">
        <v>33</v>
      </c>
      <c r="D50" s="171"/>
      <c r="E50" s="158"/>
      <c r="F50" s="8">
        <v>49</v>
      </c>
      <c r="G50" s="172" t="str">
        <f t="shared" si="0"/>
        <v/>
      </c>
      <c r="H50" s="8">
        <v>49</v>
      </c>
      <c r="I50" s="83"/>
      <c r="J50" s="167"/>
      <c r="K50" s="167"/>
      <c r="L50" s="167"/>
      <c r="M50" s="167"/>
      <c r="N50" s="173"/>
      <c r="O50" s="189">
        <v>1</v>
      </c>
      <c r="P50" s="187">
        <f t="shared" si="1"/>
        <v>0</v>
      </c>
      <c r="Q50" s="8">
        <f t="shared" si="2"/>
        <v>49</v>
      </c>
    </row>
    <row r="51" spans="1:17" ht="12.75" customHeight="1" x14ac:dyDescent="0.2">
      <c r="A51" s="547"/>
      <c r="B51" s="169">
        <v>11</v>
      </c>
      <c r="C51" s="170" t="s">
        <v>33</v>
      </c>
      <c r="D51" s="171"/>
      <c r="E51" s="158"/>
      <c r="F51" s="8">
        <v>50</v>
      </c>
      <c r="G51" s="172" t="str">
        <f t="shared" si="0"/>
        <v/>
      </c>
      <c r="H51" s="8">
        <v>50</v>
      </c>
      <c r="I51" s="83"/>
      <c r="J51" s="167"/>
      <c r="K51" s="167"/>
      <c r="L51" s="167"/>
      <c r="M51" s="167"/>
      <c r="N51" s="173"/>
      <c r="O51" s="189">
        <v>1</v>
      </c>
      <c r="P51" s="187">
        <f t="shared" si="1"/>
        <v>0</v>
      </c>
      <c r="Q51" s="8">
        <f t="shared" si="2"/>
        <v>50</v>
      </c>
    </row>
    <row r="52" spans="1:17" ht="12.75" customHeight="1" x14ac:dyDescent="0.2">
      <c r="A52" s="547"/>
      <c r="B52" s="169">
        <v>12</v>
      </c>
      <c r="C52" s="170" t="s">
        <v>33</v>
      </c>
      <c r="D52" s="171"/>
      <c r="E52" s="158"/>
      <c r="F52" s="8">
        <v>51</v>
      </c>
      <c r="G52" s="172" t="str">
        <f t="shared" si="0"/>
        <v/>
      </c>
      <c r="H52" s="8">
        <v>51</v>
      </c>
      <c r="I52" s="154"/>
      <c r="J52" s="176"/>
      <c r="K52" s="167"/>
      <c r="L52" s="167"/>
      <c r="M52" s="176"/>
      <c r="N52" s="173"/>
      <c r="O52" s="189">
        <v>1</v>
      </c>
      <c r="P52" s="187">
        <f t="shared" si="1"/>
        <v>0</v>
      </c>
      <c r="Q52" s="8">
        <f t="shared" si="2"/>
        <v>51</v>
      </c>
    </row>
    <row r="53" spans="1:17" ht="12.75" customHeight="1" thickBot="1" x14ac:dyDescent="0.25">
      <c r="A53" s="548"/>
      <c r="B53" s="177">
        <v>13</v>
      </c>
      <c r="C53" s="178" t="s">
        <v>33</v>
      </c>
      <c r="D53" s="179"/>
      <c r="E53" s="158"/>
      <c r="F53" s="87">
        <v>52</v>
      </c>
      <c r="G53" s="180" t="str">
        <f t="shared" si="0"/>
        <v/>
      </c>
      <c r="H53" s="88">
        <v>52</v>
      </c>
      <c r="I53" s="181"/>
      <c r="J53" s="182"/>
      <c r="K53" s="183"/>
      <c r="L53" s="183"/>
      <c r="M53" s="182"/>
      <c r="N53" s="184"/>
      <c r="O53" s="190">
        <v>1</v>
      </c>
      <c r="P53" s="188">
        <f t="shared" si="1"/>
        <v>0</v>
      </c>
      <c r="Q53" s="8">
        <f t="shared" si="2"/>
        <v>52</v>
      </c>
    </row>
  </sheetData>
  <mergeCells count="4">
    <mergeCell ref="A2:A14"/>
    <mergeCell ref="A15:A27"/>
    <mergeCell ref="A28:A40"/>
    <mergeCell ref="A41:A53"/>
  </mergeCells>
  <conditionalFormatting sqref="L7">
    <cfRule type="iconSet" priority="1">
      <iconSet iconSet="3Arrows">
        <cfvo type="percent" val="0"/>
        <cfvo type="percent" val="33"/>
        <cfvo type="percent" val="67"/>
      </iconSet>
    </cfRule>
  </conditionalFormatting>
  <dataValidations count="5">
    <dataValidation type="list" allowBlank="1" showInputMessage="1" showErrorMessage="1" sqref="WVR983054:WVR983060 JF2:JF11 TB2:TB11 ACX2:ACX11 AMT2:AMT11 AWP2:AWP11 BGL2:BGL11 BQH2:BQH11 CAD2:CAD11 CJZ2:CJZ11 CTV2:CTV11 DDR2:DDR11 DNN2:DNN11 DXJ2:DXJ11 EHF2:EHF11 ERB2:ERB11 FAX2:FAX11 FKT2:FKT11 FUP2:FUP11 GEL2:GEL11 GOH2:GOH11 GYD2:GYD11 HHZ2:HHZ11 HRV2:HRV11 IBR2:IBR11 ILN2:ILN11 IVJ2:IVJ11 JFF2:JFF11 JPB2:JPB11 JYX2:JYX11 KIT2:KIT11 KSP2:KSP11 LCL2:LCL11 LMH2:LMH11 LWD2:LWD11 MFZ2:MFZ11 MPV2:MPV11 MZR2:MZR11 NJN2:NJN11 NTJ2:NTJ11 ODF2:ODF11 ONB2:ONB11 OWX2:OWX11 PGT2:PGT11 PQP2:PQP11 QAL2:QAL11 QKH2:QKH11 QUD2:QUD11 RDZ2:RDZ11 RNV2:RNV11 RXR2:RXR11 SHN2:SHN11 SRJ2:SRJ11 TBF2:TBF11 TLB2:TLB11 TUX2:TUX11 UET2:UET11 UOP2:UOP11 UYL2:UYL11 VIH2:VIH11 VSD2:VSD11 WBZ2:WBZ11 WLV2:WLV11 WVR2:WVR11 D65550:D65556 JF65550:JF65556 TB65550:TB65556 ACX65550:ACX65556 AMT65550:AMT65556 AWP65550:AWP65556 BGL65550:BGL65556 BQH65550:BQH65556 CAD65550:CAD65556 CJZ65550:CJZ65556 CTV65550:CTV65556 DDR65550:DDR65556 DNN65550:DNN65556 DXJ65550:DXJ65556 EHF65550:EHF65556 ERB65550:ERB65556 FAX65550:FAX65556 FKT65550:FKT65556 FUP65550:FUP65556 GEL65550:GEL65556 GOH65550:GOH65556 GYD65550:GYD65556 HHZ65550:HHZ65556 HRV65550:HRV65556 IBR65550:IBR65556 ILN65550:ILN65556 IVJ65550:IVJ65556 JFF65550:JFF65556 JPB65550:JPB65556 JYX65550:JYX65556 KIT65550:KIT65556 KSP65550:KSP65556 LCL65550:LCL65556 LMH65550:LMH65556 LWD65550:LWD65556 MFZ65550:MFZ65556 MPV65550:MPV65556 MZR65550:MZR65556 NJN65550:NJN65556 NTJ65550:NTJ65556 ODF65550:ODF65556 ONB65550:ONB65556 OWX65550:OWX65556 PGT65550:PGT65556 PQP65550:PQP65556 QAL65550:QAL65556 QKH65550:QKH65556 QUD65550:QUD65556 RDZ65550:RDZ65556 RNV65550:RNV65556 RXR65550:RXR65556 SHN65550:SHN65556 SRJ65550:SRJ65556 TBF65550:TBF65556 TLB65550:TLB65556 TUX65550:TUX65556 UET65550:UET65556 UOP65550:UOP65556 UYL65550:UYL65556 VIH65550:VIH65556 VSD65550:VSD65556 WBZ65550:WBZ65556 WLV65550:WLV65556 WVR65550:WVR65556 D131086:D131092 JF131086:JF131092 TB131086:TB131092 ACX131086:ACX131092 AMT131086:AMT131092 AWP131086:AWP131092 BGL131086:BGL131092 BQH131086:BQH131092 CAD131086:CAD131092 CJZ131086:CJZ131092 CTV131086:CTV131092 DDR131086:DDR131092 DNN131086:DNN131092 DXJ131086:DXJ131092 EHF131086:EHF131092 ERB131086:ERB131092 FAX131086:FAX131092 FKT131086:FKT131092 FUP131086:FUP131092 GEL131086:GEL131092 GOH131086:GOH131092 GYD131086:GYD131092 HHZ131086:HHZ131092 HRV131086:HRV131092 IBR131086:IBR131092 ILN131086:ILN131092 IVJ131086:IVJ131092 JFF131086:JFF131092 JPB131086:JPB131092 JYX131086:JYX131092 KIT131086:KIT131092 KSP131086:KSP131092 LCL131086:LCL131092 LMH131086:LMH131092 LWD131086:LWD131092 MFZ131086:MFZ131092 MPV131086:MPV131092 MZR131086:MZR131092 NJN131086:NJN131092 NTJ131086:NTJ131092 ODF131086:ODF131092 ONB131086:ONB131092 OWX131086:OWX131092 PGT131086:PGT131092 PQP131086:PQP131092 QAL131086:QAL131092 QKH131086:QKH131092 QUD131086:QUD131092 RDZ131086:RDZ131092 RNV131086:RNV131092 RXR131086:RXR131092 SHN131086:SHN131092 SRJ131086:SRJ131092 TBF131086:TBF131092 TLB131086:TLB131092 TUX131086:TUX131092 UET131086:UET131092 UOP131086:UOP131092 UYL131086:UYL131092 VIH131086:VIH131092 VSD131086:VSD131092 WBZ131086:WBZ131092 WLV131086:WLV131092 WVR131086:WVR131092 D196622:D196628 JF196622:JF196628 TB196622:TB196628 ACX196622:ACX196628 AMT196622:AMT196628 AWP196622:AWP196628 BGL196622:BGL196628 BQH196622:BQH196628 CAD196622:CAD196628 CJZ196622:CJZ196628 CTV196622:CTV196628 DDR196622:DDR196628 DNN196622:DNN196628 DXJ196622:DXJ196628 EHF196622:EHF196628 ERB196622:ERB196628 FAX196622:FAX196628 FKT196622:FKT196628 FUP196622:FUP196628 GEL196622:GEL196628 GOH196622:GOH196628 GYD196622:GYD196628 HHZ196622:HHZ196628 HRV196622:HRV196628 IBR196622:IBR196628 ILN196622:ILN196628 IVJ196622:IVJ196628 JFF196622:JFF196628 JPB196622:JPB196628 JYX196622:JYX196628 KIT196622:KIT196628 KSP196622:KSP196628 LCL196622:LCL196628 LMH196622:LMH196628 LWD196622:LWD196628 MFZ196622:MFZ196628 MPV196622:MPV196628 MZR196622:MZR196628 NJN196622:NJN196628 NTJ196622:NTJ196628 ODF196622:ODF196628 ONB196622:ONB196628 OWX196622:OWX196628 PGT196622:PGT196628 PQP196622:PQP196628 QAL196622:QAL196628 QKH196622:QKH196628 QUD196622:QUD196628 RDZ196622:RDZ196628 RNV196622:RNV196628 RXR196622:RXR196628 SHN196622:SHN196628 SRJ196622:SRJ196628 TBF196622:TBF196628 TLB196622:TLB196628 TUX196622:TUX196628 UET196622:UET196628 UOP196622:UOP196628 UYL196622:UYL196628 VIH196622:VIH196628 VSD196622:VSD196628 WBZ196622:WBZ196628 WLV196622:WLV196628 WVR196622:WVR196628 D262158:D262164 JF262158:JF262164 TB262158:TB262164 ACX262158:ACX262164 AMT262158:AMT262164 AWP262158:AWP262164 BGL262158:BGL262164 BQH262158:BQH262164 CAD262158:CAD262164 CJZ262158:CJZ262164 CTV262158:CTV262164 DDR262158:DDR262164 DNN262158:DNN262164 DXJ262158:DXJ262164 EHF262158:EHF262164 ERB262158:ERB262164 FAX262158:FAX262164 FKT262158:FKT262164 FUP262158:FUP262164 GEL262158:GEL262164 GOH262158:GOH262164 GYD262158:GYD262164 HHZ262158:HHZ262164 HRV262158:HRV262164 IBR262158:IBR262164 ILN262158:ILN262164 IVJ262158:IVJ262164 JFF262158:JFF262164 JPB262158:JPB262164 JYX262158:JYX262164 KIT262158:KIT262164 KSP262158:KSP262164 LCL262158:LCL262164 LMH262158:LMH262164 LWD262158:LWD262164 MFZ262158:MFZ262164 MPV262158:MPV262164 MZR262158:MZR262164 NJN262158:NJN262164 NTJ262158:NTJ262164 ODF262158:ODF262164 ONB262158:ONB262164 OWX262158:OWX262164 PGT262158:PGT262164 PQP262158:PQP262164 QAL262158:QAL262164 QKH262158:QKH262164 QUD262158:QUD262164 RDZ262158:RDZ262164 RNV262158:RNV262164 RXR262158:RXR262164 SHN262158:SHN262164 SRJ262158:SRJ262164 TBF262158:TBF262164 TLB262158:TLB262164 TUX262158:TUX262164 UET262158:UET262164 UOP262158:UOP262164 UYL262158:UYL262164 VIH262158:VIH262164 VSD262158:VSD262164 WBZ262158:WBZ262164 WLV262158:WLV262164 WVR262158:WVR262164 D327694:D327700 JF327694:JF327700 TB327694:TB327700 ACX327694:ACX327700 AMT327694:AMT327700 AWP327694:AWP327700 BGL327694:BGL327700 BQH327694:BQH327700 CAD327694:CAD327700 CJZ327694:CJZ327700 CTV327694:CTV327700 DDR327694:DDR327700 DNN327694:DNN327700 DXJ327694:DXJ327700 EHF327694:EHF327700 ERB327694:ERB327700 FAX327694:FAX327700 FKT327694:FKT327700 FUP327694:FUP327700 GEL327694:GEL327700 GOH327694:GOH327700 GYD327694:GYD327700 HHZ327694:HHZ327700 HRV327694:HRV327700 IBR327694:IBR327700 ILN327694:ILN327700 IVJ327694:IVJ327700 JFF327694:JFF327700 JPB327694:JPB327700 JYX327694:JYX327700 KIT327694:KIT327700 KSP327694:KSP327700 LCL327694:LCL327700 LMH327694:LMH327700 LWD327694:LWD327700 MFZ327694:MFZ327700 MPV327694:MPV327700 MZR327694:MZR327700 NJN327694:NJN327700 NTJ327694:NTJ327700 ODF327694:ODF327700 ONB327694:ONB327700 OWX327694:OWX327700 PGT327694:PGT327700 PQP327694:PQP327700 QAL327694:QAL327700 QKH327694:QKH327700 QUD327694:QUD327700 RDZ327694:RDZ327700 RNV327694:RNV327700 RXR327694:RXR327700 SHN327694:SHN327700 SRJ327694:SRJ327700 TBF327694:TBF327700 TLB327694:TLB327700 TUX327694:TUX327700 UET327694:UET327700 UOP327694:UOP327700 UYL327694:UYL327700 VIH327694:VIH327700 VSD327694:VSD327700 WBZ327694:WBZ327700 WLV327694:WLV327700 WVR327694:WVR327700 D393230:D393236 JF393230:JF393236 TB393230:TB393236 ACX393230:ACX393236 AMT393230:AMT393236 AWP393230:AWP393236 BGL393230:BGL393236 BQH393230:BQH393236 CAD393230:CAD393236 CJZ393230:CJZ393236 CTV393230:CTV393236 DDR393230:DDR393236 DNN393230:DNN393236 DXJ393230:DXJ393236 EHF393230:EHF393236 ERB393230:ERB393236 FAX393230:FAX393236 FKT393230:FKT393236 FUP393230:FUP393236 GEL393230:GEL393236 GOH393230:GOH393236 GYD393230:GYD393236 HHZ393230:HHZ393236 HRV393230:HRV393236 IBR393230:IBR393236 ILN393230:ILN393236 IVJ393230:IVJ393236 JFF393230:JFF393236 JPB393230:JPB393236 JYX393230:JYX393236 KIT393230:KIT393236 KSP393230:KSP393236 LCL393230:LCL393236 LMH393230:LMH393236 LWD393230:LWD393236 MFZ393230:MFZ393236 MPV393230:MPV393236 MZR393230:MZR393236 NJN393230:NJN393236 NTJ393230:NTJ393236 ODF393230:ODF393236 ONB393230:ONB393236 OWX393230:OWX393236 PGT393230:PGT393236 PQP393230:PQP393236 QAL393230:QAL393236 QKH393230:QKH393236 QUD393230:QUD393236 RDZ393230:RDZ393236 RNV393230:RNV393236 RXR393230:RXR393236 SHN393230:SHN393236 SRJ393230:SRJ393236 TBF393230:TBF393236 TLB393230:TLB393236 TUX393230:TUX393236 UET393230:UET393236 UOP393230:UOP393236 UYL393230:UYL393236 VIH393230:VIH393236 VSD393230:VSD393236 WBZ393230:WBZ393236 WLV393230:WLV393236 WVR393230:WVR393236 D458766:D458772 JF458766:JF458772 TB458766:TB458772 ACX458766:ACX458772 AMT458766:AMT458772 AWP458766:AWP458772 BGL458766:BGL458772 BQH458766:BQH458772 CAD458766:CAD458772 CJZ458766:CJZ458772 CTV458766:CTV458772 DDR458766:DDR458772 DNN458766:DNN458772 DXJ458766:DXJ458772 EHF458766:EHF458772 ERB458766:ERB458772 FAX458766:FAX458772 FKT458766:FKT458772 FUP458766:FUP458772 GEL458766:GEL458772 GOH458766:GOH458772 GYD458766:GYD458772 HHZ458766:HHZ458772 HRV458766:HRV458772 IBR458766:IBR458772 ILN458766:ILN458772 IVJ458766:IVJ458772 JFF458766:JFF458772 JPB458766:JPB458772 JYX458766:JYX458772 KIT458766:KIT458772 KSP458766:KSP458772 LCL458766:LCL458772 LMH458766:LMH458772 LWD458766:LWD458772 MFZ458766:MFZ458772 MPV458766:MPV458772 MZR458766:MZR458772 NJN458766:NJN458772 NTJ458766:NTJ458772 ODF458766:ODF458772 ONB458766:ONB458772 OWX458766:OWX458772 PGT458766:PGT458772 PQP458766:PQP458772 QAL458766:QAL458772 QKH458766:QKH458772 QUD458766:QUD458772 RDZ458766:RDZ458772 RNV458766:RNV458772 RXR458766:RXR458772 SHN458766:SHN458772 SRJ458766:SRJ458772 TBF458766:TBF458772 TLB458766:TLB458772 TUX458766:TUX458772 UET458766:UET458772 UOP458766:UOP458772 UYL458766:UYL458772 VIH458766:VIH458772 VSD458766:VSD458772 WBZ458766:WBZ458772 WLV458766:WLV458772 WVR458766:WVR458772 D524302:D524308 JF524302:JF524308 TB524302:TB524308 ACX524302:ACX524308 AMT524302:AMT524308 AWP524302:AWP524308 BGL524302:BGL524308 BQH524302:BQH524308 CAD524302:CAD524308 CJZ524302:CJZ524308 CTV524302:CTV524308 DDR524302:DDR524308 DNN524302:DNN524308 DXJ524302:DXJ524308 EHF524302:EHF524308 ERB524302:ERB524308 FAX524302:FAX524308 FKT524302:FKT524308 FUP524302:FUP524308 GEL524302:GEL524308 GOH524302:GOH524308 GYD524302:GYD524308 HHZ524302:HHZ524308 HRV524302:HRV524308 IBR524302:IBR524308 ILN524302:ILN524308 IVJ524302:IVJ524308 JFF524302:JFF524308 JPB524302:JPB524308 JYX524302:JYX524308 KIT524302:KIT524308 KSP524302:KSP524308 LCL524302:LCL524308 LMH524302:LMH524308 LWD524302:LWD524308 MFZ524302:MFZ524308 MPV524302:MPV524308 MZR524302:MZR524308 NJN524302:NJN524308 NTJ524302:NTJ524308 ODF524302:ODF524308 ONB524302:ONB524308 OWX524302:OWX524308 PGT524302:PGT524308 PQP524302:PQP524308 QAL524302:QAL524308 QKH524302:QKH524308 QUD524302:QUD524308 RDZ524302:RDZ524308 RNV524302:RNV524308 RXR524302:RXR524308 SHN524302:SHN524308 SRJ524302:SRJ524308 TBF524302:TBF524308 TLB524302:TLB524308 TUX524302:TUX524308 UET524302:UET524308 UOP524302:UOP524308 UYL524302:UYL524308 VIH524302:VIH524308 VSD524302:VSD524308 WBZ524302:WBZ524308 WLV524302:WLV524308 WVR524302:WVR524308 D589838:D589844 JF589838:JF589844 TB589838:TB589844 ACX589838:ACX589844 AMT589838:AMT589844 AWP589838:AWP589844 BGL589838:BGL589844 BQH589838:BQH589844 CAD589838:CAD589844 CJZ589838:CJZ589844 CTV589838:CTV589844 DDR589838:DDR589844 DNN589838:DNN589844 DXJ589838:DXJ589844 EHF589838:EHF589844 ERB589838:ERB589844 FAX589838:FAX589844 FKT589838:FKT589844 FUP589838:FUP589844 GEL589838:GEL589844 GOH589838:GOH589844 GYD589838:GYD589844 HHZ589838:HHZ589844 HRV589838:HRV589844 IBR589838:IBR589844 ILN589838:ILN589844 IVJ589838:IVJ589844 JFF589838:JFF589844 JPB589838:JPB589844 JYX589838:JYX589844 KIT589838:KIT589844 KSP589838:KSP589844 LCL589838:LCL589844 LMH589838:LMH589844 LWD589838:LWD589844 MFZ589838:MFZ589844 MPV589838:MPV589844 MZR589838:MZR589844 NJN589838:NJN589844 NTJ589838:NTJ589844 ODF589838:ODF589844 ONB589838:ONB589844 OWX589838:OWX589844 PGT589838:PGT589844 PQP589838:PQP589844 QAL589838:QAL589844 QKH589838:QKH589844 QUD589838:QUD589844 RDZ589838:RDZ589844 RNV589838:RNV589844 RXR589838:RXR589844 SHN589838:SHN589844 SRJ589838:SRJ589844 TBF589838:TBF589844 TLB589838:TLB589844 TUX589838:TUX589844 UET589838:UET589844 UOP589838:UOP589844 UYL589838:UYL589844 VIH589838:VIH589844 VSD589838:VSD589844 WBZ589838:WBZ589844 WLV589838:WLV589844 WVR589838:WVR589844 D655374:D655380 JF655374:JF655380 TB655374:TB655380 ACX655374:ACX655380 AMT655374:AMT655380 AWP655374:AWP655380 BGL655374:BGL655380 BQH655374:BQH655380 CAD655374:CAD655380 CJZ655374:CJZ655380 CTV655374:CTV655380 DDR655374:DDR655380 DNN655374:DNN655380 DXJ655374:DXJ655380 EHF655374:EHF655380 ERB655374:ERB655380 FAX655374:FAX655380 FKT655374:FKT655380 FUP655374:FUP655380 GEL655374:GEL655380 GOH655374:GOH655380 GYD655374:GYD655380 HHZ655374:HHZ655380 HRV655374:HRV655380 IBR655374:IBR655380 ILN655374:ILN655380 IVJ655374:IVJ655380 JFF655374:JFF655380 JPB655374:JPB655380 JYX655374:JYX655380 KIT655374:KIT655380 KSP655374:KSP655380 LCL655374:LCL655380 LMH655374:LMH655380 LWD655374:LWD655380 MFZ655374:MFZ655380 MPV655374:MPV655380 MZR655374:MZR655380 NJN655374:NJN655380 NTJ655374:NTJ655380 ODF655374:ODF655380 ONB655374:ONB655380 OWX655374:OWX655380 PGT655374:PGT655380 PQP655374:PQP655380 QAL655374:QAL655380 QKH655374:QKH655380 QUD655374:QUD655380 RDZ655374:RDZ655380 RNV655374:RNV655380 RXR655374:RXR655380 SHN655374:SHN655380 SRJ655374:SRJ655380 TBF655374:TBF655380 TLB655374:TLB655380 TUX655374:TUX655380 UET655374:UET655380 UOP655374:UOP655380 UYL655374:UYL655380 VIH655374:VIH655380 VSD655374:VSD655380 WBZ655374:WBZ655380 WLV655374:WLV655380 WVR655374:WVR655380 D720910:D720916 JF720910:JF720916 TB720910:TB720916 ACX720910:ACX720916 AMT720910:AMT720916 AWP720910:AWP720916 BGL720910:BGL720916 BQH720910:BQH720916 CAD720910:CAD720916 CJZ720910:CJZ720916 CTV720910:CTV720916 DDR720910:DDR720916 DNN720910:DNN720916 DXJ720910:DXJ720916 EHF720910:EHF720916 ERB720910:ERB720916 FAX720910:FAX720916 FKT720910:FKT720916 FUP720910:FUP720916 GEL720910:GEL720916 GOH720910:GOH720916 GYD720910:GYD720916 HHZ720910:HHZ720916 HRV720910:HRV720916 IBR720910:IBR720916 ILN720910:ILN720916 IVJ720910:IVJ720916 JFF720910:JFF720916 JPB720910:JPB720916 JYX720910:JYX720916 KIT720910:KIT720916 KSP720910:KSP720916 LCL720910:LCL720916 LMH720910:LMH720916 LWD720910:LWD720916 MFZ720910:MFZ720916 MPV720910:MPV720916 MZR720910:MZR720916 NJN720910:NJN720916 NTJ720910:NTJ720916 ODF720910:ODF720916 ONB720910:ONB720916 OWX720910:OWX720916 PGT720910:PGT720916 PQP720910:PQP720916 QAL720910:QAL720916 QKH720910:QKH720916 QUD720910:QUD720916 RDZ720910:RDZ720916 RNV720910:RNV720916 RXR720910:RXR720916 SHN720910:SHN720916 SRJ720910:SRJ720916 TBF720910:TBF720916 TLB720910:TLB720916 TUX720910:TUX720916 UET720910:UET720916 UOP720910:UOP720916 UYL720910:UYL720916 VIH720910:VIH720916 VSD720910:VSD720916 WBZ720910:WBZ720916 WLV720910:WLV720916 WVR720910:WVR720916 D786446:D786452 JF786446:JF786452 TB786446:TB786452 ACX786446:ACX786452 AMT786446:AMT786452 AWP786446:AWP786452 BGL786446:BGL786452 BQH786446:BQH786452 CAD786446:CAD786452 CJZ786446:CJZ786452 CTV786446:CTV786452 DDR786446:DDR786452 DNN786446:DNN786452 DXJ786446:DXJ786452 EHF786446:EHF786452 ERB786446:ERB786452 FAX786446:FAX786452 FKT786446:FKT786452 FUP786446:FUP786452 GEL786446:GEL786452 GOH786446:GOH786452 GYD786446:GYD786452 HHZ786446:HHZ786452 HRV786446:HRV786452 IBR786446:IBR786452 ILN786446:ILN786452 IVJ786446:IVJ786452 JFF786446:JFF786452 JPB786446:JPB786452 JYX786446:JYX786452 KIT786446:KIT786452 KSP786446:KSP786452 LCL786446:LCL786452 LMH786446:LMH786452 LWD786446:LWD786452 MFZ786446:MFZ786452 MPV786446:MPV786452 MZR786446:MZR786452 NJN786446:NJN786452 NTJ786446:NTJ786452 ODF786446:ODF786452 ONB786446:ONB786452 OWX786446:OWX786452 PGT786446:PGT786452 PQP786446:PQP786452 QAL786446:QAL786452 QKH786446:QKH786452 QUD786446:QUD786452 RDZ786446:RDZ786452 RNV786446:RNV786452 RXR786446:RXR786452 SHN786446:SHN786452 SRJ786446:SRJ786452 TBF786446:TBF786452 TLB786446:TLB786452 TUX786446:TUX786452 UET786446:UET786452 UOP786446:UOP786452 UYL786446:UYL786452 VIH786446:VIH786452 VSD786446:VSD786452 WBZ786446:WBZ786452 WLV786446:WLV786452 WVR786446:WVR786452 D851982:D851988 JF851982:JF851988 TB851982:TB851988 ACX851982:ACX851988 AMT851982:AMT851988 AWP851982:AWP851988 BGL851982:BGL851988 BQH851982:BQH851988 CAD851982:CAD851988 CJZ851982:CJZ851988 CTV851982:CTV851988 DDR851982:DDR851988 DNN851982:DNN851988 DXJ851982:DXJ851988 EHF851982:EHF851988 ERB851982:ERB851988 FAX851982:FAX851988 FKT851982:FKT851988 FUP851982:FUP851988 GEL851982:GEL851988 GOH851982:GOH851988 GYD851982:GYD851988 HHZ851982:HHZ851988 HRV851982:HRV851988 IBR851982:IBR851988 ILN851982:ILN851988 IVJ851982:IVJ851988 JFF851982:JFF851988 JPB851982:JPB851988 JYX851982:JYX851988 KIT851982:KIT851988 KSP851982:KSP851988 LCL851982:LCL851988 LMH851982:LMH851988 LWD851982:LWD851988 MFZ851982:MFZ851988 MPV851982:MPV851988 MZR851982:MZR851988 NJN851982:NJN851988 NTJ851982:NTJ851988 ODF851982:ODF851988 ONB851982:ONB851988 OWX851982:OWX851988 PGT851982:PGT851988 PQP851982:PQP851988 QAL851982:QAL851988 QKH851982:QKH851988 QUD851982:QUD851988 RDZ851982:RDZ851988 RNV851982:RNV851988 RXR851982:RXR851988 SHN851982:SHN851988 SRJ851982:SRJ851988 TBF851982:TBF851988 TLB851982:TLB851988 TUX851982:TUX851988 UET851982:UET851988 UOP851982:UOP851988 UYL851982:UYL851988 VIH851982:VIH851988 VSD851982:VSD851988 WBZ851982:WBZ851988 WLV851982:WLV851988 WVR851982:WVR851988 D917518:D917524 JF917518:JF917524 TB917518:TB917524 ACX917518:ACX917524 AMT917518:AMT917524 AWP917518:AWP917524 BGL917518:BGL917524 BQH917518:BQH917524 CAD917518:CAD917524 CJZ917518:CJZ917524 CTV917518:CTV917524 DDR917518:DDR917524 DNN917518:DNN917524 DXJ917518:DXJ917524 EHF917518:EHF917524 ERB917518:ERB917524 FAX917518:FAX917524 FKT917518:FKT917524 FUP917518:FUP917524 GEL917518:GEL917524 GOH917518:GOH917524 GYD917518:GYD917524 HHZ917518:HHZ917524 HRV917518:HRV917524 IBR917518:IBR917524 ILN917518:ILN917524 IVJ917518:IVJ917524 JFF917518:JFF917524 JPB917518:JPB917524 JYX917518:JYX917524 KIT917518:KIT917524 KSP917518:KSP917524 LCL917518:LCL917524 LMH917518:LMH917524 LWD917518:LWD917524 MFZ917518:MFZ917524 MPV917518:MPV917524 MZR917518:MZR917524 NJN917518:NJN917524 NTJ917518:NTJ917524 ODF917518:ODF917524 ONB917518:ONB917524 OWX917518:OWX917524 PGT917518:PGT917524 PQP917518:PQP917524 QAL917518:QAL917524 QKH917518:QKH917524 QUD917518:QUD917524 RDZ917518:RDZ917524 RNV917518:RNV917524 RXR917518:RXR917524 SHN917518:SHN917524 SRJ917518:SRJ917524 TBF917518:TBF917524 TLB917518:TLB917524 TUX917518:TUX917524 UET917518:UET917524 UOP917518:UOP917524 UYL917518:UYL917524 VIH917518:VIH917524 VSD917518:VSD917524 WBZ917518:WBZ917524 WLV917518:WLV917524 WVR917518:WVR917524 D983054:D983060 JF983054:JF983060 TB983054:TB983060 ACX983054:ACX983060 AMT983054:AMT983060 AWP983054:AWP983060 BGL983054:BGL983060 BQH983054:BQH983060 CAD983054:CAD983060 CJZ983054:CJZ983060 CTV983054:CTV983060 DDR983054:DDR983060 DNN983054:DNN983060 DXJ983054:DXJ983060 EHF983054:EHF983060 ERB983054:ERB983060 FAX983054:FAX983060 FKT983054:FKT983060 FUP983054:FUP983060 GEL983054:GEL983060 GOH983054:GOH983060 GYD983054:GYD983060 HHZ983054:HHZ983060 HRV983054:HRV983060 IBR983054:IBR983060 ILN983054:ILN983060 IVJ983054:IVJ983060 JFF983054:JFF983060 JPB983054:JPB983060 JYX983054:JYX983060 KIT983054:KIT983060 KSP983054:KSP983060 LCL983054:LCL983060 LMH983054:LMH983060 LWD983054:LWD983060 MFZ983054:MFZ983060 MPV983054:MPV983060 MZR983054:MZR983060 NJN983054:NJN983060 NTJ983054:NTJ983060 ODF983054:ODF983060 ONB983054:ONB983060 OWX983054:OWX983060 PGT983054:PGT983060 PQP983054:PQP983060 QAL983054:QAL983060 QKH983054:QKH983060 QUD983054:QUD983060 RDZ983054:RDZ983060 RNV983054:RNV983060 RXR983054:RXR983060 SHN983054:SHN983060 SRJ983054:SRJ983060 TBF983054:TBF983060 TLB983054:TLB983060 TUX983054:TUX983060 UET983054:UET983060 UOP983054:UOP983060 UYL983054:UYL983060 VIH983054:VIH983060 VSD983054:VSD983060 WBZ983054:WBZ983060 WLV983054:WLV983060 D2:D53">
      <formula1>Имена</formula1>
    </dataValidation>
    <dataValidation type="list" allowBlank="1" showInputMessage="1" showErrorMessage="1" sqref="J2:J53">
      <formula1>"Главный судья, Зам. главного судьи, Главный секретарь, Старший по площадке, Рефери, Судья"</formula1>
    </dataValidation>
    <dataValidation type="list" allowBlank="1" showInputMessage="1" showErrorMessage="1" sqref="M2:M5 M7:M53">
      <formula1>"нет,3К,2К,1К,ВК"</formula1>
    </dataValidation>
    <dataValidation type="list" allowBlank="1" showInputMessage="1" showErrorMessage="1" sqref="M6 K2:L53">
      <formula1>"нет,D,C,B,A,Арбитр С,Арбирт В,Арбитр А,B ESKA,A ESKA"</formula1>
    </dataValidation>
    <dataValidation type="list" allowBlank="1" showInputMessage="1" showErrorMessage="1" sqref="N2:N53">
      <formula1>"Тверская область,Владимирская область,Рязанская область,Ивановская область,Город Москва,Московская область,Орловская область,Смоленская область,Тульская область"</formula1>
    </dataValidation>
  </dataValidations>
  <printOptions horizontalCentered="1"/>
  <pageMargins left="0.39370078740157483" right="0.39370078740157483" top="0.6692913385826772" bottom="0.98425196850393704" header="0" footer="0"/>
  <pageSetup paperSize="9" orientation="portrait" horizontalDpi="300" verticalDpi="300" r:id="rId1"/>
  <headerFooter alignWithMargins="0"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      &amp;"-,полужирный"    Главный судья:
          Главный секретарь: &amp;C&amp;"-,полужирный"        
   Соколов П.В. (1К)
Сопнев А.В. (1К)                               &amp;R&amp;"-,полужирный"Страница  &amp;P из &amp;N</oddFooter>
  </headerFooter>
  <colBreaks count="2" manualBreakCount="2">
    <brk id="7" max="1048575" man="1"/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249977111117893"/>
  </sheetPr>
  <dimension ref="A1:AD112"/>
  <sheetViews>
    <sheetView showGridLines="0" showRowColHeaders="0" zoomScale="80" zoomScaleNormal="80" workbookViewId="0">
      <pane xSplit="6" ySplit="12" topLeftCell="G13" activePane="bottomRight" state="frozen"/>
      <selection pane="topRight" activeCell="G1" sqref="G1"/>
      <selection pane="bottomLeft" activeCell="A12" sqref="A12"/>
      <selection pane="bottomRight" activeCell="L99" sqref="L99"/>
    </sheetView>
  </sheetViews>
  <sheetFormatPr defaultRowHeight="12.75" x14ac:dyDescent="0.2"/>
  <cols>
    <col min="1" max="1" width="3.28515625" style="17" customWidth="1"/>
    <col min="2" max="2" width="42.140625" style="17" customWidth="1"/>
    <col min="3" max="4" width="9.140625" style="17"/>
    <col min="5" max="5" width="32.7109375" style="17" bestFit="1" customWidth="1"/>
    <col min="6" max="6" width="11.5703125" style="17" customWidth="1"/>
    <col min="7" max="7" width="9.140625" style="113"/>
    <col min="8" max="30" width="5.42578125" style="17" customWidth="1"/>
    <col min="31" max="16384" width="9.140625" style="17"/>
  </cols>
  <sheetData>
    <row r="1" spans="1:30" ht="12.75" customHeight="1" x14ac:dyDescent="0.2">
      <c r="A1" s="470" t="s">
        <v>101</v>
      </c>
      <c r="B1" s="470"/>
      <c r="C1" s="470"/>
      <c r="D1" s="470"/>
      <c r="E1" s="470"/>
      <c r="F1" s="470"/>
    </row>
    <row r="2" spans="1:30" ht="18.75" customHeight="1" thickBot="1" x14ac:dyDescent="0.25">
      <c r="A2" s="471" t="s">
        <v>102</v>
      </c>
      <c r="B2" s="471"/>
      <c r="C2" s="471"/>
      <c r="D2" s="471"/>
      <c r="E2" s="471"/>
      <c r="F2" s="471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19.5" customHeight="1" x14ac:dyDescent="0.2">
      <c r="A3" s="472" t="str">
        <f>'КЗ-Общий'!A3:J3</f>
        <v>12-е ОТКРЫТЫЕ ОБЛАСТНЫЕ СОРЕВНОВАНИЯ</v>
      </c>
      <c r="B3" s="472"/>
      <c r="C3" s="472"/>
      <c r="D3" s="472"/>
      <c r="E3" s="472"/>
      <c r="F3" s="472"/>
      <c r="G3" s="114"/>
      <c r="H3" s="206">
        <f>H4*2</f>
        <v>26</v>
      </c>
      <c r="I3" s="207">
        <f>I4*2</f>
        <v>26</v>
      </c>
      <c r="J3" s="207">
        <f>J4*3</f>
        <v>33</v>
      </c>
      <c r="K3" s="207">
        <f>K4*2</f>
        <v>12</v>
      </c>
      <c r="L3" s="207">
        <f>L4*3</f>
        <v>30</v>
      </c>
      <c r="M3" s="207">
        <f>M4*2</f>
        <v>12</v>
      </c>
      <c r="N3" s="207">
        <f>N4*3</f>
        <v>21</v>
      </c>
      <c r="O3" s="207">
        <f>O4*2</f>
        <v>4</v>
      </c>
      <c r="P3" s="207">
        <f>P4*3</f>
        <v>6</v>
      </c>
      <c r="Q3" s="207">
        <f>Q4*2</f>
        <v>4</v>
      </c>
      <c r="R3" s="207">
        <f>R4*3</f>
        <v>15</v>
      </c>
      <c r="S3" s="207">
        <f>S4*2</f>
        <v>0</v>
      </c>
      <c r="T3" s="207">
        <f>T4*3</f>
        <v>6</v>
      </c>
      <c r="U3" s="282">
        <f>U4*2</f>
        <v>6</v>
      </c>
      <c r="V3" s="207">
        <f>V4*2</f>
        <v>16</v>
      </c>
      <c r="W3" s="207">
        <f>W4*2</f>
        <v>0</v>
      </c>
      <c r="X3" s="207">
        <f>X4*3</f>
        <v>3</v>
      </c>
      <c r="Y3" s="207">
        <f>Y4*2</f>
        <v>12</v>
      </c>
      <c r="Z3" s="207">
        <f>Z4*3</f>
        <v>12</v>
      </c>
      <c r="AA3" s="207">
        <f>AA4*2</f>
        <v>10</v>
      </c>
      <c r="AB3" s="207">
        <f>AB4*3</f>
        <v>18</v>
      </c>
      <c r="AC3" s="207">
        <f>AC4*2</f>
        <v>4</v>
      </c>
      <c r="AD3" s="207">
        <f>AD4*3</f>
        <v>9</v>
      </c>
    </row>
    <row r="4" spans="1:30" ht="15.75" thickBot="1" x14ac:dyDescent="0.25">
      <c r="A4" s="473" t="s">
        <v>42</v>
      </c>
      <c r="B4" s="473"/>
      <c r="C4" s="473"/>
      <c r="D4" s="473"/>
      <c r="E4" s="473"/>
      <c r="F4" s="473"/>
      <c r="G4" s="114"/>
      <c r="H4" s="209">
        <f t="shared" ref="H4:T4" si="0">COUNTIF(H13:H9924,"*")</f>
        <v>13</v>
      </c>
      <c r="I4" s="210">
        <f t="shared" si="0"/>
        <v>13</v>
      </c>
      <c r="J4" s="210">
        <f t="shared" si="0"/>
        <v>11</v>
      </c>
      <c r="K4" s="210">
        <f t="shared" si="0"/>
        <v>6</v>
      </c>
      <c r="L4" s="210">
        <f t="shared" si="0"/>
        <v>10</v>
      </c>
      <c r="M4" s="210">
        <f t="shared" si="0"/>
        <v>6</v>
      </c>
      <c r="N4" s="210">
        <f t="shared" si="0"/>
        <v>7</v>
      </c>
      <c r="O4" s="210">
        <f t="shared" si="0"/>
        <v>2</v>
      </c>
      <c r="P4" s="210">
        <f t="shared" si="0"/>
        <v>2</v>
      </c>
      <c r="Q4" s="210">
        <f t="shared" si="0"/>
        <v>2</v>
      </c>
      <c r="R4" s="210">
        <f t="shared" si="0"/>
        <v>5</v>
      </c>
      <c r="S4" s="210">
        <f t="shared" si="0"/>
        <v>0</v>
      </c>
      <c r="T4" s="210">
        <f t="shared" si="0"/>
        <v>2</v>
      </c>
      <c r="U4" s="281">
        <f>COUNTIF(U13:U9924,"*")/3</f>
        <v>3</v>
      </c>
      <c r="V4" s="210">
        <f t="shared" ref="V4:AD4" si="1">COUNTIF(V13:V9924,"*")</f>
        <v>8</v>
      </c>
      <c r="W4" s="210">
        <f t="shared" si="1"/>
        <v>0</v>
      </c>
      <c r="X4" s="210">
        <f t="shared" si="1"/>
        <v>1</v>
      </c>
      <c r="Y4" s="210">
        <f t="shared" si="1"/>
        <v>6</v>
      </c>
      <c r="Z4" s="210">
        <f t="shared" si="1"/>
        <v>4</v>
      </c>
      <c r="AA4" s="210">
        <f t="shared" si="1"/>
        <v>5</v>
      </c>
      <c r="AB4" s="210">
        <f t="shared" si="1"/>
        <v>6</v>
      </c>
      <c r="AC4" s="210">
        <f t="shared" si="1"/>
        <v>2</v>
      </c>
      <c r="AD4" s="210">
        <f t="shared" si="1"/>
        <v>3</v>
      </c>
    </row>
    <row r="5" spans="1:30" ht="3.75" customHeight="1" x14ac:dyDescent="0.2">
      <c r="A5" s="19"/>
      <c r="B5" s="19"/>
      <c r="C5" s="19"/>
      <c r="D5" s="19"/>
      <c r="E5" s="19"/>
      <c r="F5" s="19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ht="15.75" thickBot="1" x14ac:dyDescent="0.25">
      <c r="A6" s="20" t="str">
        <f>'КЗ-Общий'!A6</f>
        <v>06 октября 2018 г.</v>
      </c>
      <c r="B6" s="20"/>
      <c r="C6" s="20"/>
      <c r="D6" s="20"/>
      <c r="F6" s="23" t="str">
        <f>'КЗ-Общий'!J6</f>
        <v>г. Тверь</v>
      </c>
      <c r="H6" s="24"/>
      <c r="I6" s="24"/>
      <c r="J6" s="25"/>
      <c r="K6" s="24"/>
      <c r="L6" s="25"/>
      <c r="M6" s="24"/>
      <c r="N6" s="25"/>
      <c r="O6" s="24"/>
      <c r="P6" s="25"/>
      <c r="Q6" s="24"/>
      <c r="R6" s="25"/>
      <c r="S6" s="24"/>
      <c r="T6" s="25"/>
      <c r="U6" s="25"/>
      <c r="V6" s="24"/>
      <c r="W6" s="24"/>
      <c r="X6" s="25"/>
      <c r="Y6" s="24"/>
      <c r="Z6" s="25"/>
      <c r="AA6" s="24"/>
      <c r="AB6" s="25"/>
      <c r="AC6" s="24"/>
      <c r="AD6" s="24"/>
    </row>
    <row r="7" spans="1:30" ht="15" customHeight="1" x14ac:dyDescent="0.2">
      <c r="F7" s="21"/>
      <c r="H7" s="138" t="s">
        <v>46</v>
      </c>
      <c r="I7" s="140" t="s">
        <v>46</v>
      </c>
      <c r="J7" s="139" t="s">
        <v>46</v>
      </c>
      <c r="K7" s="140" t="s">
        <v>46</v>
      </c>
      <c r="L7" s="139" t="s">
        <v>46</v>
      </c>
      <c r="M7" s="140" t="s">
        <v>46</v>
      </c>
      <c r="N7" s="139" t="s">
        <v>46</v>
      </c>
      <c r="O7" s="140" t="s">
        <v>46</v>
      </c>
      <c r="P7" s="139" t="s">
        <v>46</v>
      </c>
      <c r="Q7" s="140" t="s">
        <v>46</v>
      </c>
      <c r="R7" s="139" t="s">
        <v>46</v>
      </c>
      <c r="S7" s="140" t="s">
        <v>46</v>
      </c>
      <c r="T7" s="139" t="s">
        <v>46</v>
      </c>
      <c r="U7" s="279" t="s">
        <v>138</v>
      </c>
      <c r="V7" s="141" t="s">
        <v>46</v>
      </c>
      <c r="W7" s="141" t="s">
        <v>46</v>
      </c>
      <c r="X7" s="142" t="s">
        <v>46</v>
      </c>
      <c r="Y7" s="141" t="s">
        <v>46</v>
      </c>
      <c r="Z7" s="142" t="s">
        <v>46</v>
      </c>
      <c r="AA7" s="141" t="s">
        <v>46</v>
      </c>
      <c r="AB7" s="142" t="s">
        <v>46</v>
      </c>
      <c r="AC7" s="340" t="s">
        <v>46</v>
      </c>
      <c r="AD7" s="86" t="s">
        <v>46</v>
      </c>
    </row>
    <row r="8" spans="1:30" ht="28.5" customHeight="1" x14ac:dyDescent="0.2">
      <c r="A8" s="469"/>
      <c r="B8" s="469"/>
      <c r="C8" s="469"/>
      <c r="D8" s="469"/>
      <c r="E8" s="469"/>
      <c r="F8" s="469"/>
      <c r="H8" s="143" t="s">
        <v>63</v>
      </c>
      <c r="I8" s="26" t="s">
        <v>64</v>
      </c>
      <c r="J8" s="27" t="s">
        <v>64</v>
      </c>
      <c r="K8" s="26" t="s">
        <v>65</v>
      </c>
      <c r="L8" s="27" t="s">
        <v>65</v>
      </c>
      <c r="M8" s="26" t="s">
        <v>66</v>
      </c>
      <c r="N8" s="27" t="s">
        <v>66</v>
      </c>
      <c r="O8" s="26" t="s">
        <v>67</v>
      </c>
      <c r="P8" s="27" t="s">
        <v>67</v>
      </c>
      <c r="Q8" s="26" t="s">
        <v>68</v>
      </c>
      <c r="R8" s="27" t="s">
        <v>68</v>
      </c>
      <c r="S8" s="26" t="s">
        <v>139</v>
      </c>
      <c r="T8" s="27" t="s">
        <v>139</v>
      </c>
      <c r="U8" s="280" t="s">
        <v>49</v>
      </c>
      <c r="V8" s="28" t="s">
        <v>63</v>
      </c>
      <c r="W8" s="28" t="s">
        <v>64</v>
      </c>
      <c r="X8" s="50" t="s">
        <v>64</v>
      </c>
      <c r="Y8" s="28" t="s">
        <v>56</v>
      </c>
      <c r="Z8" s="50" t="s">
        <v>56</v>
      </c>
      <c r="AA8" s="28" t="s">
        <v>57</v>
      </c>
      <c r="AB8" s="50" t="s">
        <v>57</v>
      </c>
      <c r="AC8" s="341" t="s">
        <v>139</v>
      </c>
      <c r="AD8" s="337" t="s">
        <v>139</v>
      </c>
    </row>
    <row r="9" spans="1:30" x14ac:dyDescent="0.2">
      <c r="A9" s="132"/>
      <c r="B9" s="132"/>
      <c r="C9" s="112"/>
      <c r="D9" s="112"/>
      <c r="E9" s="112"/>
      <c r="F9" s="112"/>
      <c r="H9" s="144" t="s">
        <v>50</v>
      </c>
      <c r="I9" s="29" t="s">
        <v>50</v>
      </c>
      <c r="J9" s="30" t="s">
        <v>50</v>
      </c>
      <c r="K9" s="29" t="s">
        <v>50</v>
      </c>
      <c r="L9" s="30" t="s">
        <v>50</v>
      </c>
      <c r="M9" s="29" t="s">
        <v>50</v>
      </c>
      <c r="N9" s="30" t="s">
        <v>50</v>
      </c>
      <c r="O9" s="29" t="s">
        <v>50</v>
      </c>
      <c r="P9" s="30" t="s">
        <v>50</v>
      </c>
      <c r="Q9" s="29" t="s">
        <v>50</v>
      </c>
      <c r="R9" s="30" t="s">
        <v>50</v>
      </c>
      <c r="S9" s="29" t="s">
        <v>50</v>
      </c>
      <c r="T9" s="30" t="s">
        <v>50</v>
      </c>
      <c r="U9" s="276" t="s">
        <v>137</v>
      </c>
      <c r="V9" s="31" t="s">
        <v>51</v>
      </c>
      <c r="W9" s="31" t="s">
        <v>51</v>
      </c>
      <c r="X9" s="51" t="s">
        <v>51</v>
      </c>
      <c r="Y9" s="31" t="s">
        <v>51</v>
      </c>
      <c r="Z9" s="51" t="s">
        <v>51</v>
      </c>
      <c r="AA9" s="31" t="s">
        <v>51</v>
      </c>
      <c r="AB9" s="51" t="s">
        <v>51</v>
      </c>
      <c r="AC9" s="342" t="s">
        <v>51</v>
      </c>
      <c r="AD9" s="32" t="s">
        <v>51</v>
      </c>
    </row>
    <row r="10" spans="1:30" ht="24" x14ac:dyDescent="0.2">
      <c r="A10" s="133"/>
      <c r="B10" s="133"/>
      <c r="C10" s="133"/>
      <c r="D10" s="130"/>
      <c r="E10" s="134"/>
      <c r="F10" s="135"/>
      <c r="H10" s="145" t="s">
        <v>52</v>
      </c>
      <c r="I10" s="33" t="s">
        <v>52</v>
      </c>
      <c r="J10" s="34" t="s">
        <v>53</v>
      </c>
      <c r="K10" s="33" t="s">
        <v>52</v>
      </c>
      <c r="L10" s="34" t="s">
        <v>53</v>
      </c>
      <c r="M10" s="33" t="s">
        <v>52</v>
      </c>
      <c r="N10" s="34" t="s">
        <v>53</v>
      </c>
      <c r="O10" s="33" t="s">
        <v>52</v>
      </c>
      <c r="P10" s="34" t="s">
        <v>53</v>
      </c>
      <c r="Q10" s="33" t="s">
        <v>52</v>
      </c>
      <c r="R10" s="34" t="s">
        <v>53</v>
      </c>
      <c r="S10" s="33" t="s">
        <v>52</v>
      </c>
      <c r="T10" s="34" t="s">
        <v>53</v>
      </c>
      <c r="U10" s="277" t="s">
        <v>52</v>
      </c>
      <c r="V10" s="35" t="s">
        <v>52</v>
      </c>
      <c r="W10" s="35" t="s">
        <v>52</v>
      </c>
      <c r="X10" s="52" t="s">
        <v>53</v>
      </c>
      <c r="Y10" s="35" t="s">
        <v>52</v>
      </c>
      <c r="Z10" s="52" t="s">
        <v>53</v>
      </c>
      <c r="AA10" s="35" t="s">
        <v>52</v>
      </c>
      <c r="AB10" s="52" t="s">
        <v>53</v>
      </c>
      <c r="AC10" s="343" t="s">
        <v>52</v>
      </c>
      <c r="AD10" s="345" t="s">
        <v>53</v>
      </c>
    </row>
    <row r="11" spans="1:30" ht="3.95" customHeight="1" thickBot="1" x14ac:dyDescent="0.25">
      <c r="H11" s="146"/>
      <c r="I11" s="36"/>
      <c r="J11" s="37"/>
      <c r="K11" s="36"/>
      <c r="L11" s="37"/>
      <c r="M11" s="36"/>
      <c r="N11" s="37"/>
      <c r="O11" s="36"/>
      <c r="P11" s="37"/>
      <c r="Q11" s="36"/>
      <c r="R11" s="37"/>
      <c r="S11" s="36"/>
      <c r="T11" s="37"/>
      <c r="U11" s="278"/>
      <c r="V11" s="38"/>
      <c r="W11" s="38"/>
      <c r="X11" s="53"/>
      <c r="Y11" s="38"/>
      <c r="Z11" s="53"/>
      <c r="AA11" s="38"/>
      <c r="AB11" s="53"/>
      <c r="AC11" s="344"/>
      <c r="AD11" s="39"/>
    </row>
    <row r="12" spans="1:30" ht="29.25" customHeight="1" thickBot="1" x14ac:dyDescent="0.25">
      <c r="A12" s="204" t="s">
        <v>31</v>
      </c>
      <c r="B12" s="205" t="s">
        <v>6</v>
      </c>
      <c r="C12" s="41" t="s">
        <v>54</v>
      </c>
      <c r="D12" s="42" t="s">
        <v>55</v>
      </c>
      <c r="E12" s="54" t="s">
        <v>100</v>
      </c>
      <c r="F12" s="43" t="s">
        <v>13</v>
      </c>
      <c r="G12" s="115">
        <v>43378</v>
      </c>
      <c r="H12" s="440"/>
      <c r="I12" s="441"/>
      <c r="J12" s="442"/>
      <c r="K12" s="441"/>
      <c r="L12" s="442"/>
      <c r="M12" s="441"/>
      <c r="N12" s="442"/>
      <c r="O12" s="441"/>
      <c r="P12" s="442"/>
      <c r="Q12" s="441"/>
      <c r="R12" s="442"/>
      <c r="S12" s="441"/>
      <c r="T12" s="442"/>
      <c r="U12" s="397"/>
      <c r="V12" s="399"/>
      <c r="W12" s="399"/>
      <c r="X12" s="443"/>
      <c r="Y12" s="444"/>
      <c r="Z12" s="445"/>
      <c r="AA12" s="444"/>
      <c r="AB12" s="443"/>
      <c r="AC12" s="446"/>
      <c r="AD12" s="401"/>
    </row>
    <row r="13" spans="1:30" ht="14.25" customHeight="1" x14ac:dyDescent="0.2">
      <c r="A13" s="436">
        <v>1</v>
      </c>
      <c r="B13" s="437" t="s">
        <v>292</v>
      </c>
      <c r="C13" s="427">
        <v>37673</v>
      </c>
      <c r="D13" s="428" t="s">
        <v>40</v>
      </c>
      <c r="E13" s="460" t="s">
        <v>272</v>
      </c>
      <c r="F13" s="438" t="s">
        <v>112</v>
      </c>
      <c r="G13" s="123">
        <f t="shared" ref="G13:G44" si="2">DATEDIF(C13,$G$12,"y")</f>
        <v>15</v>
      </c>
      <c r="H13" s="419"/>
      <c r="I13" s="393"/>
      <c r="J13" s="393"/>
      <c r="K13" s="393"/>
      <c r="L13" s="393"/>
      <c r="M13" s="393"/>
      <c r="N13" s="393"/>
      <c r="O13" s="393"/>
      <c r="P13" s="393"/>
      <c r="Q13" s="452"/>
      <c r="R13" s="453" t="s">
        <v>143</v>
      </c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4"/>
    </row>
    <row r="14" spans="1:30" ht="14.25" customHeight="1" x14ac:dyDescent="0.2">
      <c r="A14" s="44">
        <v>2</v>
      </c>
      <c r="B14" s="90" t="s">
        <v>285</v>
      </c>
      <c r="C14" s="91">
        <v>39192</v>
      </c>
      <c r="D14" s="92" t="s">
        <v>40</v>
      </c>
      <c r="E14" s="458" t="s">
        <v>272</v>
      </c>
      <c r="F14" s="459" t="s">
        <v>112</v>
      </c>
      <c r="G14" s="119">
        <f t="shared" si="2"/>
        <v>11</v>
      </c>
      <c r="H14" s="410"/>
      <c r="I14" s="447" t="s">
        <v>143</v>
      </c>
      <c r="J14" s="448" t="s">
        <v>143</v>
      </c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49"/>
      <c r="V14" s="403"/>
      <c r="W14" s="403"/>
      <c r="X14" s="403"/>
      <c r="Y14" s="403"/>
      <c r="Z14" s="403"/>
      <c r="AA14" s="403"/>
      <c r="AB14" s="403"/>
      <c r="AC14" s="403"/>
      <c r="AD14" s="412"/>
    </row>
    <row r="15" spans="1:30" ht="14.25" customHeight="1" x14ac:dyDescent="0.2">
      <c r="A15" s="45">
        <v>3</v>
      </c>
      <c r="B15" s="94" t="s">
        <v>288</v>
      </c>
      <c r="C15" s="95">
        <v>39035</v>
      </c>
      <c r="D15" s="96" t="s">
        <v>45</v>
      </c>
      <c r="E15" s="426" t="s">
        <v>272</v>
      </c>
      <c r="F15" s="439" t="s">
        <v>112</v>
      </c>
      <c r="G15" s="119">
        <f t="shared" si="2"/>
        <v>11</v>
      </c>
      <c r="H15" s="410"/>
      <c r="I15" s="447"/>
      <c r="J15" s="448" t="s">
        <v>143</v>
      </c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49"/>
      <c r="V15" s="403"/>
      <c r="W15" s="403"/>
      <c r="X15" s="403"/>
      <c r="Y15" s="403"/>
      <c r="Z15" s="403"/>
      <c r="AA15" s="403"/>
      <c r="AB15" s="403"/>
      <c r="AC15" s="403"/>
      <c r="AD15" s="412"/>
    </row>
    <row r="16" spans="1:30" ht="14.25" customHeight="1" x14ac:dyDescent="0.2">
      <c r="A16" s="45">
        <v>4</v>
      </c>
      <c r="B16" s="94" t="s">
        <v>287</v>
      </c>
      <c r="C16" s="95">
        <v>39202</v>
      </c>
      <c r="D16" s="96" t="s">
        <v>40</v>
      </c>
      <c r="E16" s="426" t="s">
        <v>272</v>
      </c>
      <c r="F16" s="439" t="s">
        <v>112</v>
      </c>
      <c r="G16" s="119">
        <f t="shared" si="2"/>
        <v>11</v>
      </c>
      <c r="H16" s="410"/>
      <c r="I16" s="447"/>
      <c r="J16" s="448" t="s">
        <v>143</v>
      </c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49"/>
      <c r="V16" s="403"/>
      <c r="W16" s="403"/>
      <c r="X16" s="403"/>
      <c r="Y16" s="403"/>
      <c r="Z16" s="403"/>
      <c r="AA16" s="403"/>
      <c r="AB16" s="403"/>
      <c r="AC16" s="403"/>
      <c r="AD16" s="412"/>
    </row>
    <row r="17" spans="1:30" ht="14.25" customHeight="1" x14ac:dyDescent="0.2">
      <c r="A17" s="45">
        <v>5</v>
      </c>
      <c r="B17" s="94" t="s">
        <v>279</v>
      </c>
      <c r="C17" s="95">
        <v>39508</v>
      </c>
      <c r="D17" s="96" t="s">
        <v>45</v>
      </c>
      <c r="E17" s="426" t="s">
        <v>265</v>
      </c>
      <c r="F17" s="431" t="s">
        <v>112</v>
      </c>
      <c r="G17" s="118">
        <f t="shared" si="2"/>
        <v>10</v>
      </c>
      <c r="H17" s="454" t="s">
        <v>143</v>
      </c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49"/>
      <c r="V17" s="403"/>
      <c r="W17" s="403"/>
      <c r="X17" s="403"/>
      <c r="Y17" s="403"/>
      <c r="Z17" s="403"/>
      <c r="AA17" s="403"/>
      <c r="AB17" s="403"/>
      <c r="AC17" s="403"/>
      <c r="AD17" s="412"/>
    </row>
    <row r="18" spans="1:30" ht="14.25" customHeight="1" x14ac:dyDescent="0.2">
      <c r="A18" s="45">
        <v>6</v>
      </c>
      <c r="B18" s="94" t="s">
        <v>293</v>
      </c>
      <c r="C18" s="95">
        <v>36663</v>
      </c>
      <c r="D18" s="96"/>
      <c r="E18" s="426" t="s">
        <v>265</v>
      </c>
      <c r="F18" s="439" t="s">
        <v>112</v>
      </c>
      <c r="G18" s="136">
        <f t="shared" si="2"/>
        <v>18</v>
      </c>
      <c r="H18" s="410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47"/>
      <c r="T18" s="448" t="s">
        <v>143</v>
      </c>
      <c r="U18" s="403"/>
      <c r="V18" s="403"/>
      <c r="W18" s="403"/>
      <c r="X18" s="403"/>
      <c r="Y18" s="403"/>
      <c r="Z18" s="403"/>
      <c r="AA18" s="403"/>
      <c r="AB18" s="403"/>
      <c r="AC18" s="403"/>
      <c r="AD18" s="412"/>
    </row>
    <row r="19" spans="1:30" ht="14.25" customHeight="1" x14ac:dyDescent="0.2">
      <c r="A19" s="45">
        <v>7</v>
      </c>
      <c r="B19" s="94" t="s">
        <v>300</v>
      </c>
      <c r="C19" s="95">
        <v>38656</v>
      </c>
      <c r="D19" s="96"/>
      <c r="E19" s="426" t="s">
        <v>265</v>
      </c>
      <c r="F19" s="439" t="s">
        <v>112</v>
      </c>
      <c r="G19" s="126">
        <f t="shared" si="2"/>
        <v>12</v>
      </c>
      <c r="H19" s="410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50"/>
      <c r="Z19" s="451" t="s">
        <v>143</v>
      </c>
      <c r="AA19" s="403"/>
      <c r="AB19" s="403"/>
      <c r="AC19" s="403"/>
      <c r="AD19" s="412"/>
    </row>
    <row r="20" spans="1:30" ht="14.25" customHeight="1" x14ac:dyDescent="0.2">
      <c r="A20" s="45">
        <v>8</v>
      </c>
      <c r="B20" s="94" t="s">
        <v>297</v>
      </c>
      <c r="C20" s="95">
        <v>39517</v>
      </c>
      <c r="D20" s="96"/>
      <c r="E20" s="426" t="s">
        <v>264</v>
      </c>
      <c r="F20" s="431" t="s">
        <v>112</v>
      </c>
      <c r="G20" s="125">
        <f t="shared" si="2"/>
        <v>10</v>
      </c>
      <c r="H20" s="410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49"/>
      <c r="V20" s="450" t="s">
        <v>143</v>
      </c>
      <c r="W20" s="403"/>
      <c r="X20" s="403"/>
      <c r="Y20" s="403"/>
      <c r="Z20" s="403"/>
      <c r="AA20" s="403"/>
      <c r="AB20" s="403"/>
      <c r="AC20" s="403"/>
      <c r="AD20" s="412"/>
    </row>
    <row r="21" spans="1:30" ht="14.25" customHeight="1" x14ac:dyDescent="0.2">
      <c r="A21" s="45">
        <v>9</v>
      </c>
      <c r="B21" s="94" t="s">
        <v>280</v>
      </c>
      <c r="C21" s="95">
        <v>39675</v>
      </c>
      <c r="D21" s="96"/>
      <c r="E21" s="426" t="s">
        <v>264</v>
      </c>
      <c r="F21" s="431" t="s">
        <v>112</v>
      </c>
      <c r="G21" s="118">
        <f t="shared" si="2"/>
        <v>10</v>
      </c>
      <c r="H21" s="454" t="s">
        <v>143</v>
      </c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49"/>
      <c r="V21" s="403"/>
      <c r="W21" s="403"/>
      <c r="X21" s="403"/>
      <c r="Y21" s="403"/>
      <c r="Z21" s="403"/>
      <c r="AA21" s="403"/>
      <c r="AB21" s="403"/>
      <c r="AC21" s="403"/>
      <c r="AD21" s="412"/>
    </row>
    <row r="22" spans="1:30" ht="14.25" customHeight="1" x14ac:dyDescent="0.2">
      <c r="A22" s="45">
        <v>10</v>
      </c>
      <c r="B22" s="94" t="s">
        <v>291</v>
      </c>
      <c r="C22" s="95">
        <v>38440</v>
      </c>
      <c r="D22" s="96" t="s">
        <v>36</v>
      </c>
      <c r="E22" s="426" t="s">
        <v>263</v>
      </c>
      <c r="F22" s="439" t="s">
        <v>112</v>
      </c>
      <c r="G22" s="121">
        <f t="shared" si="2"/>
        <v>13</v>
      </c>
      <c r="H22" s="410"/>
      <c r="I22" s="403"/>
      <c r="J22" s="403"/>
      <c r="K22" s="403"/>
      <c r="L22" s="403"/>
      <c r="M22" s="447"/>
      <c r="N22" s="448" t="s">
        <v>143</v>
      </c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12"/>
    </row>
    <row r="23" spans="1:30" ht="14.25" customHeight="1" x14ac:dyDescent="0.2">
      <c r="A23" s="45">
        <v>11</v>
      </c>
      <c r="B23" s="94" t="s">
        <v>286</v>
      </c>
      <c r="C23" s="95">
        <v>39345</v>
      </c>
      <c r="D23" s="96"/>
      <c r="E23" s="426" t="s">
        <v>289</v>
      </c>
      <c r="F23" s="439" t="s">
        <v>112</v>
      </c>
      <c r="G23" s="119">
        <f t="shared" si="2"/>
        <v>11</v>
      </c>
      <c r="H23" s="410"/>
      <c r="I23" s="447" t="s">
        <v>143</v>
      </c>
      <c r="J23" s="448" t="s">
        <v>143</v>
      </c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49"/>
      <c r="V23" s="403"/>
      <c r="W23" s="403"/>
      <c r="X23" s="403"/>
      <c r="Y23" s="403"/>
      <c r="Z23" s="403"/>
      <c r="AA23" s="403"/>
      <c r="AB23" s="403"/>
      <c r="AC23" s="403"/>
      <c r="AD23" s="412"/>
    </row>
    <row r="24" spans="1:30" ht="14.25" customHeight="1" x14ac:dyDescent="0.2">
      <c r="A24" s="45">
        <v>12</v>
      </c>
      <c r="B24" s="94" t="s">
        <v>303</v>
      </c>
      <c r="C24" s="95">
        <v>37702</v>
      </c>
      <c r="D24" s="96" t="s">
        <v>35</v>
      </c>
      <c r="E24" s="426" t="s">
        <v>289</v>
      </c>
      <c r="F24" s="439" t="s">
        <v>112</v>
      </c>
      <c r="G24" s="127">
        <f t="shared" si="2"/>
        <v>15</v>
      </c>
      <c r="H24" s="410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50" t="s">
        <v>143</v>
      </c>
      <c r="AB24" s="451" t="s">
        <v>143</v>
      </c>
      <c r="AC24" s="450" t="s">
        <v>143</v>
      </c>
      <c r="AD24" s="455" t="s">
        <v>143</v>
      </c>
    </row>
    <row r="25" spans="1:30" ht="14.25" customHeight="1" x14ac:dyDescent="0.2">
      <c r="A25" s="45">
        <v>13</v>
      </c>
      <c r="B25" s="94" t="s">
        <v>290</v>
      </c>
      <c r="C25" s="95">
        <v>38276</v>
      </c>
      <c r="D25" s="96" t="s">
        <v>35</v>
      </c>
      <c r="E25" s="426" t="s">
        <v>289</v>
      </c>
      <c r="F25" s="439" t="s">
        <v>112</v>
      </c>
      <c r="G25" s="121">
        <f t="shared" si="2"/>
        <v>13</v>
      </c>
      <c r="H25" s="410"/>
      <c r="I25" s="403"/>
      <c r="J25" s="403"/>
      <c r="K25" s="403"/>
      <c r="L25" s="403"/>
      <c r="M25" s="447" t="s">
        <v>143</v>
      </c>
      <c r="N25" s="448" t="s">
        <v>143</v>
      </c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12"/>
    </row>
    <row r="26" spans="1:30" ht="14.25" customHeight="1" x14ac:dyDescent="0.2">
      <c r="A26" s="45">
        <v>14</v>
      </c>
      <c r="B26" s="94" t="s">
        <v>299</v>
      </c>
      <c r="C26" s="95">
        <v>38855</v>
      </c>
      <c r="D26" s="96" t="s">
        <v>39</v>
      </c>
      <c r="E26" s="426" t="s">
        <v>301</v>
      </c>
      <c r="F26" s="439" t="s">
        <v>112</v>
      </c>
      <c r="G26" s="126">
        <f t="shared" si="2"/>
        <v>12</v>
      </c>
      <c r="H26" s="410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50" t="s">
        <v>143</v>
      </c>
      <c r="Z26" s="451"/>
      <c r="AA26" s="403"/>
      <c r="AB26" s="403"/>
      <c r="AC26" s="403"/>
      <c r="AD26" s="412"/>
    </row>
    <row r="27" spans="1:30" ht="14.25" customHeight="1" x14ac:dyDescent="0.2">
      <c r="A27" s="45">
        <v>15</v>
      </c>
      <c r="B27" s="94" t="s">
        <v>302</v>
      </c>
      <c r="C27" s="95">
        <v>37718</v>
      </c>
      <c r="D27" s="96" t="s">
        <v>43</v>
      </c>
      <c r="E27" s="426" t="s">
        <v>301</v>
      </c>
      <c r="F27" s="439" t="s">
        <v>112</v>
      </c>
      <c r="G27" s="127">
        <f t="shared" si="2"/>
        <v>15</v>
      </c>
      <c r="H27" s="410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50" t="s">
        <v>143</v>
      </c>
      <c r="AB27" s="451" t="s">
        <v>143</v>
      </c>
      <c r="AC27" s="450" t="s">
        <v>143</v>
      </c>
      <c r="AD27" s="455" t="s">
        <v>143</v>
      </c>
    </row>
    <row r="28" spans="1:30" ht="14.25" customHeight="1" x14ac:dyDescent="0.2">
      <c r="A28" s="45">
        <v>16</v>
      </c>
      <c r="B28" s="94" t="s">
        <v>211</v>
      </c>
      <c r="C28" s="95">
        <v>38648</v>
      </c>
      <c r="D28" s="96" t="s">
        <v>36</v>
      </c>
      <c r="E28" s="426" t="s">
        <v>208</v>
      </c>
      <c r="F28" s="439" t="s">
        <v>209</v>
      </c>
      <c r="G28" s="120">
        <f t="shared" si="2"/>
        <v>12</v>
      </c>
      <c r="H28" s="410"/>
      <c r="I28" s="403"/>
      <c r="J28" s="403"/>
      <c r="K28" s="447" t="s">
        <v>143</v>
      </c>
      <c r="L28" s="448" t="s">
        <v>143</v>
      </c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12"/>
    </row>
    <row r="29" spans="1:30" ht="14.25" customHeight="1" x14ac:dyDescent="0.2">
      <c r="A29" s="45">
        <v>17</v>
      </c>
      <c r="B29" s="94" t="s">
        <v>212</v>
      </c>
      <c r="C29" s="95">
        <v>37876</v>
      </c>
      <c r="D29" s="96" t="s">
        <v>35</v>
      </c>
      <c r="E29" s="426" t="s">
        <v>208</v>
      </c>
      <c r="F29" s="439" t="s">
        <v>209</v>
      </c>
      <c r="G29" s="123">
        <f t="shared" si="2"/>
        <v>15</v>
      </c>
      <c r="H29" s="410"/>
      <c r="I29" s="403"/>
      <c r="J29" s="403"/>
      <c r="K29" s="403"/>
      <c r="L29" s="403"/>
      <c r="M29" s="403"/>
      <c r="N29" s="403"/>
      <c r="O29" s="403"/>
      <c r="P29" s="403"/>
      <c r="Q29" s="447"/>
      <c r="R29" s="448" t="s">
        <v>143</v>
      </c>
      <c r="S29" s="403"/>
      <c r="T29" s="448" t="s">
        <v>143</v>
      </c>
      <c r="U29" s="403"/>
      <c r="V29" s="403"/>
      <c r="W29" s="403"/>
      <c r="X29" s="403"/>
      <c r="Y29" s="403"/>
      <c r="Z29" s="403"/>
      <c r="AA29" s="403"/>
      <c r="AB29" s="403"/>
      <c r="AC29" s="403"/>
      <c r="AD29" s="412"/>
    </row>
    <row r="30" spans="1:30" ht="14.25" customHeight="1" x14ac:dyDescent="0.2">
      <c r="A30" s="45">
        <v>18</v>
      </c>
      <c r="B30" s="94" t="s">
        <v>213</v>
      </c>
      <c r="C30" s="95">
        <v>37539</v>
      </c>
      <c r="D30" s="96" t="s">
        <v>36</v>
      </c>
      <c r="E30" s="426" t="s">
        <v>208</v>
      </c>
      <c r="F30" s="439" t="s">
        <v>209</v>
      </c>
      <c r="G30" s="127">
        <f t="shared" si="2"/>
        <v>15</v>
      </c>
      <c r="H30" s="410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50"/>
      <c r="AB30" s="451" t="s">
        <v>143</v>
      </c>
      <c r="AC30" s="403"/>
      <c r="AD30" s="412"/>
    </row>
    <row r="31" spans="1:30" ht="14.25" customHeight="1" x14ac:dyDescent="0.2">
      <c r="A31" s="45">
        <v>19</v>
      </c>
      <c r="B31" s="94" t="s">
        <v>171</v>
      </c>
      <c r="C31" s="95">
        <v>38081</v>
      </c>
      <c r="D31" s="96" t="s">
        <v>43</v>
      </c>
      <c r="E31" s="426" t="s">
        <v>161</v>
      </c>
      <c r="F31" s="439" t="s">
        <v>126</v>
      </c>
      <c r="G31" s="127">
        <f t="shared" si="2"/>
        <v>14</v>
      </c>
      <c r="H31" s="410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50" t="s">
        <v>143</v>
      </c>
      <c r="AB31" s="451"/>
      <c r="AC31" s="403"/>
      <c r="AD31" s="412"/>
    </row>
    <row r="32" spans="1:30" ht="14.25" customHeight="1" x14ac:dyDescent="0.2">
      <c r="A32" s="45">
        <v>20</v>
      </c>
      <c r="B32" s="94" t="s">
        <v>160</v>
      </c>
      <c r="C32" s="95">
        <v>38216</v>
      </c>
      <c r="D32" s="96" t="s">
        <v>36</v>
      </c>
      <c r="E32" s="426" t="s">
        <v>161</v>
      </c>
      <c r="F32" s="439" t="s">
        <v>126</v>
      </c>
      <c r="G32" s="122">
        <f t="shared" si="2"/>
        <v>14</v>
      </c>
      <c r="H32" s="410"/>
      <c r="I32" s="403"/>
      <c r="J32" s="403"/>
      <c r="K32" s="403"/>
      <c r="L32" s="403"/>
      <c r="M32" s="403"/>
      <c r="N32" s="403"/>
      <c r="O32" s="447" t="s">
        <v>143</v>
      </c>
      <c r="P32" s="448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12"/>
    </row>
    <row r="33" spans="1:30" ht="14.25" customHeight="1" x14ac:dyDescent="0.2">
      <c r="A33" s="45">
        <v>21</v>
      </c>
      <c r="B33" s="94" t="s">
        <v>169</v>
      </c>
      <c r="C33" s="95">
        <v>38644</v>
      </c>
      <c r="D33" s="96" t="s">
        <v>36</v>
      </c>
      <c r="E33" s="426" t="s">
        <v>170</v>
      </c>
      <c r="F33" s="439" t="s">
        <v>126</v>
      </c>
      <c r="G33" s="126">
        <f t="shared" si="2"/>
        <v>12</v>
      </c>
      <c r="H33" s="410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50" t="s">
        <v>143</v>
      </c>
      <c r="Z33" s="451"/>
      <c r="AA33" s="403"/>
      <c r="AB33" s="403"/>
      <c r="AC33" s="403"/>
      <c r="AD33" s="412"/>
    </row>
    <row r="34" spans="1:30" ht="14.25" customHeight="1" x14ac:dyDescent="0.2">
      <c r="A34" s="45">
        <v>22</v>
      </c>
      <c r="B34" s="94" t="s">
        <v>165</v>
      </c>
      <c r="C34" s="95">
        <v>39540</v>
      </c>
      <c r="D34" s="96" t="s">
        <v>167</v>
      </c>
      <c r="E34" s="426" t="s">
        <v>150</v>
      </c>
      <c r="F34" s="439" t="s">
        <v>126</v>
      </c>
      <c r="G34" s="125">
        <f t="shared" si="2"/>
        <v>10</v>
      </c>
      <c r="H34" s="410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49"/>
      <c r="V34" s="450" t="s">
        <v>143</v>
      </c>
      <c r="W34" s="403"/>
      <c r="X34" s="403"/>
      <c r="Y34" s="403"/>
      <c r="Z34" s="403"/>
      <c r="AA34" s="403"/>
      <c r="AB34" s="403"/>
      <c r="AC34" s="403"/>
      <c r="AD34" s="412"/>
    </row>
    <row r="35" spans="1:30" ht="14.25" customHeight="1" x14ac:dyDescent="0.2">
      <c r="A35" s="45">
        <v>23</v>
      </c>
      <c r="B35" s="94" t="s">
        <v>149</v>
      </c>
      <c r="C35" s="95">
        <v>39242</v>
      </c>
      <c r="D35" s="96" t="s">
        <v>40</v>
      </c>
      <c r="E35" s="426" t="s">
        <v>150</v>
      </c>
      <c r="F35" s="439" t="s">
        <v>126</v>
      </c>
      <c r="G35" s="119">
        <f t="shared" si="2"/>
        <v>11</v>
      </c>
      <c r="H35" s="410"/>
      <c r="I35" s="447" t="s">
        <v>143</v>
      </c>
      <c r="J35" s="448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49"/>
      <c r="V35" s="403"/>
      <c r="W35" s="403"/>
      <c r="X35" s="403"/>
      <c r="Y35" s="403"/>
      <c r="Z35" s="403"/>
      <c r="AA35" s="403"/>
      <c r="AB35" s="403"/>
      <c r="AC35" s="403"/>
      <c r="AD35" s="412"/>
    </row>
    <row r="36" spans="1:30" ht="14.25" customHeight="1" x14ac:dyDescent="0.2">
      <c r="A36" s="45">
        <v>24</v>
      </c>
      <c r="B36" s="94" t="s">
        <v>168</v>
      </c>
      <c r="C36" s="95">
        <v>39235</v>
      </c>
      <c r="D36" s="96" t="s">
        <v>40</v>
      </c>
      <c r="E36" s="426" t="s">
        <v>150</v>
      </c>
      <c r="F36" s="439" t="s">
        <v>126</v>
      </c>
      <c r="G36" s="125">
        <f t="shared" si="2"/>
        <v>11</v>
      </c>
      <c r="H36" s="410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49"/>
      <c r="V36" s="450" t="s">
        <v>143</v>
      </c>
      <c r="W36" s="403"/>
      <c r="X36" s="403"/>
      <c r="Y36" s="403"/>
      <c r="Z36" s="403"/>
      <c r="AA36" s="403"/>
      <c r="AB36" s="403"/>
      <c r="AC36" s="403"/>
      <c r="AD36" s="412"/>
    </row>
    <row r="37" spans="1:30" ht="14.25" customHeight="1" x14ac:dyDescent="0.2">
      <c r="A37" s="45">
        <v>25</v>
      </c>
      <c r="B37" s="94" t="s">
        <v>151</v>
      </c>
      <c r="C37" s="95">
        <v>39087</v>
      </c>
      <c r="D37" s="96" t="s">
        <v>40</v>
      </c>
      <c r="E37" s="426" t="s">
        <v>152</v>
      </c>
      <c r="F37" s="439" t="s">
        <v>126</v>
      </c>
      <c r="G37" s="119">
        <f t="shared" si="2"/>
        <v>11</v>
      </c>
      <c r="H37" s="410"/>
      <c r="I37" s="447" t="s">
        <v>143</v>
      </c>
      <c r="J37" s="448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49"/>
      <c r="V37" s="403"/>
      <c r="W37" s="403"/>
      <c r="X37" s="403"/>
      <c r="Y37" s="403"/>
      <c r="Z37" s="403"/>
      <c r="AA37" s="403"/>
      <c r="AB37" s="403"/>
      <c r="AC37" s="403"/>
      <c r="AD37" s="412"/>
    </row>
    <row r="38" spans="1:30" ht="14.25" customHeight="1" x14ac:dyDescent="0.2">
      <c r="A38" s="45">
        <v>26</v>
      </c>
      <c r="B38" s="94" t="s">
        <v>166</v>
      </c>
      <c r="C38" s="95">
        <v>39669</v>
      </c>
      <c r="D38" s="96" t="s">
        <v>40</v>
      </c>
      <c r="E38" s="426" t="s">
        <v>152</v>
      </c>
      <c r="F38" s="439" t="s">
        <v>126</v>
      </c>
      <c r="G38" s="125">
        <f t="shared" si="2"/>
        <v>10</v>
      </c>
      <c r="H38" s="410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49"/>
      <c r="V38" s="450" t="s">
        <v>143</v>
      </c>
      <c r="W38" s="403"/>
      <c r="X38" s="403"/>
      <c r="Y38" s="403"/>
      <c r="Z38" s="403"/>
      <c r="AA38" s="403"/>
      <c r="AB38" s="403"/>
      <c r="AC38" s="403"/>
      <c r="AD38" s="412"/>
    </row>
    <row r="39" spans="1:30" ht="14.25" customHeight="1" x14ac:dyDescent="0.2">
      <c r="A39" s="45">
        <v>27</v>
      </c>
      <c r="B39" s="94" t="s">
        <v>153</v>
      </c>
      <c r="C39" s="95">
        <v>38828</v>
      </c>
      <c r="D39" s="96" t="s">
        <v>36</v>
      </c>
      <c r="E39" s="426" t="s">
        <v>152</v>
      </c>
      <c r="F39" s="439" t="s">
        <v>126</v>
      </c>
      <c r="G39" s="120">
        <f t="shared" si="2"/>
        <v>12</v>
      </c>
      <c r="H39" s="410"/>
      <c r="I39" s="403"/>
      <c r="J39" s="403"/>
      <c r="K39" s="447" t="s">
        <v>143</v>
      </c>
      <c r="L39" s="448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12"/>
    </row>
    <row r="40" spans="1:30" ht="14.25" customHeight="1" x14ac:dyDescent="0.2">
      <c r="A40" s="45">
        <v>28</v>
      </c>
      <c r="B40" s="94" t="s">
        <v>164</v>
      </c>
      <c r="C40" s="95">
        <v>39187</v>
      </c>
      <c r="D40" s="96" t="s">
        <v>36</v>
      </c>
      <c r="E40" s="426" t="s">
        <v>142</v>
      </c>
      <c r="F40" s="439" t="s">
        <v>126</v>
      </c>
      <c r="G40" s="125">
        <f t="shared" si="2"/>
        <v>11</v>
      </c>
      <c r="H40" s="410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49"/>
      <c r="V40" s="450" t="s">
        <v>143</v>
      </c>
      <c r="W40" s="403"/>
      <c r="X40" s="403"/>
      <c r="Y40" s="403"/>
      <c r="Z40" s="403"/>
      <c r="AA40" s="403"/>
      <c r="AB40" s="403"/>
      <c r="AC40" s="403"/>
      <c r="AD40" s="412"/>
    </row>
    <row r="41" spans="1:30" ht="14.25" customHeight="1" x14ac:dyDescent="0.2">
      <c r="A41" s="45">
        <v>29</v>
      </c>
      <c r="B41" s="94" t="s">
        <v>147</v>
      </c>
      <c r="C41" s="95">
        <v>39050</v>
      </c>
      <c r="D41" s="96" t="s">
        <v>36</v>
      </c>
      <c r="E41" s="426" t="s">
        <v>142</v>
      </c>
      <c r="F41" s="439" t="s">
        <v>126</v>
      </c>
      <c r="G41" s="119">
        <f t="shared" si="2"/>
        <v>11</v>
      </c>
      <c r="H41" s="410"/>
      <c r="I41" s="447" t="s">
        <v>143</v>
      </c>
      <c r="J41" s="448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49"/>
      <c r="V41" s="403"/>
      <c r="W41" s="403"/>
      <c r="X41" s="403"/>
      <c r="Y41" s="403"/>
      <c r="Z41" s="403"/>
      <c r="AA41" s="403"/>
      <c r="AB41" s="403"/>
      <c r="AC41" s="403"/>
      <c r="AD41" s="412"/>
    </row>
    <row r="42" spans="1:30" ht="14.25" customHeight="1" x14ac:dyDescent="0.2">
      <c r="A42" s="45">
        <v>30</v>
      </c>
      <c r="B42" s="94" t="s">
        <v>155</v>
      </c>
      <c r="C42" s="95">
        <v>38687</v>
      </c>
      <c r="D42" s="96" t="s">
        <v>36</v>
      </c>
      <c r="E42" s="426" t="s">
        <v>142</v>
      </c>
      <c r="F42" s="439" t="s">
        <v>126</v>
      </c>
      <c r="G42" s="120">
        <f t="shared" si="2"/>
        <v>12</v>
      </c>
      <c r="H42" s="410"/>
      <c r="I42" s="403"/>
      <c r="J42" s="403"/>
      <c r="K42" s="447" t="s">
        <v>143</v>
      </c>
      <c r="L42" s="448" t="s">
        <v>143</v>
      </c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12"/>
    </row>
    <row r="43" spans="1:30" ht="14.25" customHeight="1" x14ac:dyDescent="0.2">
      <c r="A43" s="45">
        <v>31</v>
      </c>
      <c r="B43" s="94" t="s">
        <v>172</v>
      </c>
      <c r="C43" s="95">
        <v>38076</v>
      </c>
      <c r="D43" s="96" t="s">
        <v>45</v>
      </c>
      <c r="E43" s="426" t="s">
        <v>142</v>
      </c>
      <c r="F43" s="439" t="s">
        <v>126</v>
      </c>
      <c r="G43" s="127">
        <f t="shared" si="2"/>
        <v>14</v>
      </c>
      <c r="H43" s="410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50" t="s">
        <v>143</v>
      </c>
      <c r="AB43" s="451" t="s">
        <v>143</v>
      </c>
      <c r="AC43" s="403"/>
      <c r="AD43" s="412"/>
    </row>
    <row r="44" spans="1:30" ht="14.25" customHeight="1" x14ac:dyDescent="0.2">
      <c r="A44" s="45">
        <v>32</v>
      </c>
      <c r="B44" s="94" t="s">
        <v>154</v>
      </c>
      <c r="C44" s="95">
        <v>38744</v>
      </c>
      <c r="D44" s="96" t="s">
        <v>39</v>
      </c>
      <c r="E44" s="426" t="s">
        <v>142</v>
      </c>
      <c r="F44" s="439" t="s">
        <v>126</v>
      </c>
      <c r="G44" s="120">
        <f t="shared" si="2"/>
        <v>12</v>
      </c>
      <c r="H44" s="410"/>
      <c r="I44" s="403"/>
      <c r="J44" s="403"/>
      <c r="K44" s="447" t="s">
        <v>143</v>
      </c>
      <c r="L44" s="448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12"/>
    </row>
    <row r="45" spans="1:30" ht="14.25" customHeight="1" x14ac:dyDescent="0.2">
      <c r="A45" s="45">
        <v>33</v>
      </c>
      <c r="B45" s="94" t="s">
        <v>157</v>
      </c>
      <c r="C45" s="95">
        <v>38489</v>
      </c>
      <c r="D45" s="96" t="s">
        <v>39</v>
      </c>
      <c r="E45" s="426" t="s">
        <v>142</v>
      </c>
      <c r="F45" s="439" t="s">
        <v>126</v>
      </c>
      <c r="G45" s="121">
        <f t="shared" ref="G45:G76" si="3">DATEDIF(C45,$G$12,"y")</f>
        <v>13</v>
      </c>
      <c r="H45" s="410"/>
      <c r="I45" s="403"/>
      <c r="J45" s="403"/>
      <c r="K45" s="403"/>
      <c r="L45" s="403"/>
      <c r="M45" s="447" t="s">
        <v>143</v>
      </c>
      <c r="N45" s="448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12"/>
    </row>
    <row r="46" spans="1:30" ht="14.25" customHeight="1" x14ac:dyDescent="0.2">
      <c r="A46" s="45">
        <v>34</v>
      </c>
      <c r="B46" s="94" t="s">
        <v>148</v>
      </c>
      <c r="C46" s="95">
        <v>39171</v>
      </c>
      <c r="D46" s="96" t="s">
        <v>36</v>
      </c>
      <c r="E46" s="426" t="s">
        <v>142</v>
      </c>
      <c r="F46" s="439" t="s">
        <v>126</v>
      </c>
      <c r="G46" s="119">
        <f t="shared" si="3"/>
        <v>11</v>
      </c>
      <c r="H46" s="410"/>
      <c r="I46" s="447" t="s">
        <v>143</v>
      </c>
      <c r="J46" s="448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49"/>
      <c r="V46" s="403"/>
      <c r="W46" s="403"/>
      <c r="X46" s="403"/>
      <c r="Y46" s="403"/>
      <c r="Z46" s="403"/>
      <c r="AA46" s="403"/>
      <c r="AB46" s="403"/>
      <c r="AC46" s="403"/>
      <c r="AD46" s="412"/>
    </row>
    <row r="47" spans="1:30" ht="15" customHeight="1" x14ac:dyDescent="0.2">
      <c r="A47" s="45">
        <v>35</v>
      </c>
      <c r="B47" s="94" t="s">
        <v>156</v>
      </c>
      <c r="C47" s="95">
        <v>38621</v>
      </c>
      <c r="D47" s="96" t="s">
        <v>39</v>
      </c>
      <c r="E47" s="426" t="s">
        <v>142</v>
      </c>
      <c r="F47" s="439" t="s">
        <v>126</v>
      </c>
      <c r="G47" s="121">
        <f t="shared" si="3"/>
        <v>13</v>
      </c>
      <c r="H47" s="410"/>
      <c r="I47" s="403"/>
      <c r="J47" s="403"/>
      <c r="K47" s="403"/>
      <c r="L47" s="403"/>
      <c r="M47" s="447" t="s">
        <v>143</v>
      </c>
      <c r="N47" s="448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12"/>
    </row>
    <row r="48" spans="1:30" ht="14.25" customHeight="1" x14ac:dyDescent="0.2">
      <c r="A48" s="45">
        <v>36</v>
      </c>
      <c r="B48" s="94" t="s">
        <v>158</v>
      </c>
      <c r="C48" s="95">
        <v>38257</v>
      </c>
      <c r="D48" s="96" t="s">
        <v>36</v>
      </c>
      <c r="E48" s="426" t="s">
        <v>159</v>
      </c>
      <c r="F48" s="439" t="s">
        <v>126</v>
      </c>
      <c r="G48" s="122">
        <f t="shared" si="3"/>
        <v>14</v>
      </c>
      <c r="H48" s="410"/>
      <c r="I48" s="403"/>
      <c r="J48" s="403"/>
      <c r="K48" s="403"/>
      <c r="L48" s="403"/>
      <c r="M48" s="403"/>
      <c r="N48" s="403"/>
      <c r="O48" s="447" t="s">
        <v>143</v>
      </c>
      <c r="P48" s="448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3"/>
      <c r="AD48" s="412"/>
    </row>
    <row r="49" spans="1:30" ht="14.25" customHeight="1" x14ac:dyDescent="0.2">
      <c r="A49" s="45">
        <v>37</v>
      </c>
      <c r="B49" s="94" t="s">
        <v>205</v>
      </c>
      <c r="C49" s="95">
        <v>39303</v>
      </c>
      <c r="D49" s="96"/>
      <c r="E49" s="426" t="s">
        <v>206</v>
      </c>
      <c r="F49" s="439" t="s">
        <v>129</v>
      </c>
      <c r="G49" s="119">
        <f t="shared" si="3"/>
        <v>11</v>
      </c>
      <c r="H49" s="410"/>
      <c r="I49" s="447" t="s">
        <v>143</v>
      </c>
      <c r="J49" s="448" t="s">
        <v>143</v>
      </c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49"/>
      <c r="V49" s="403"/>
      <c r="W49" s="403"/>
      <c r="X49" s="403"/>
      <c r="Y49" s="403"/>
      <c r="Z49" s="403"/>
      <c r="AA49" s="403"/>
      <c r="AB49" s="403"/>
      <c r="AC49" s="403"/>
      <c r="AD49" s="412"/>
    </row>
    <row r="50" spans="1:30" ht="14.25" customHeight="1" x14ac:dyDescent="0.2">
      <c r="A50" s="45">
        <v>38</v>
      </c>
      <c r="B50" s="94" t="s">
        <v>248</v>
      </c>
      <c r="C50" s="95">
        <v>38856</v>
      </c>
      <c r="D50" s="96"/>
      <c r="E50" s="426" t="s">
        <v>243</v>
      </c>
      <c r="F50" s="439" t="s">
        <v>85</v>
      </c>
      <c r="G50" s="120">
        <f t="shared" si="3"/>
        <v>12</v>
      </c>
      <c r="H50" s="410"/>
      <c r="I50" s="403"/>
      <c r="J50" s="403"/>
      <c r="K50" s="447"/>
      <c r="L50" s="448" t="s">
        <v>143</v>
      </c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12"/>
    </row>
    <row r="51" spans="1:30" ht="14.25" customHeight="1" x14ac:dyDescent="0.2">
      <c r="A51" s="45">
        <v>39</v>
      </c>
      <c r="B51" s="94" t="s">
        <v>254</v>
      </c>
      <c r="C51" s="95">
        <v>37741</v>
      </c>
      <c r="D51" s="96"/>
      <c r="E51" s="426" t="s">
        <v>243</v>
      </c>
      <c r="F51" s="439" t="s">
        <v>85</v>
      </c>
      <c r="G51" s="123">
        <f t="shared" si="3"/>
        <v>15</v>
      </c>
      <c r="H51" s="410"/>
      <c r="I51" s="403"/>
      <c r="J51" s="403"/>
      <c r="K51" s="403"/>
      <c r="L51" s="403"/>
      <c r="M51" s="403"/>
      <c r="N51" s="403"/>
      <c r="O51" s="403"/>
      <c r="P51" s="403"/>
      <c r="Q51" s="447"/>
      <c r="R51" s="448" t="s">
        <v>143</v>
      </c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12"/>
    </row>
    <row r="52" spans="1:30" ht="14.25" customHeight="1" x14ac:dyDescent="0.2">
      <c r="A52" s="45">
        <v>40</v>
      </c>
      <c r="B52" s="94" t="s">
        <v>245</v>
      </c>
      <c r="C52" s="95">
        <v>38711</v>
      </c>
      <c r="D52" s="96"/>
      <c r="E52" s="426" t="s">
        <v>243</v>
      </c>
      <c r="F52" s="439" t="s">
        <v>85</v>
      </c>
      <c r="G52" s="120">
        <f t="shared" si="3"/>
        <v>12</v>
      </c>
      <c r="H52" s="410"/>
      <c r="I52" s="403"/>
      <c r="J52" s="403"/>
      <c r="K52" s="447"/>
      <c r="L52" s="448" t="s">
        <v>143</v>
      </c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12"/>
    </row>
    <row r="53" spans="1:30" ht="14.25" customHeight="1" x14ac:dyDescent="0.2">
      <c r="A53" s="45">
        <v>41</v>
      </c>
      <c r="B53" s="94" t="s">
        <v>241</v>
      </c>
      <c r="C53" s="95">
        <v>39135</v>
      </c>
      <c r="D53" s="96"/>
      <c r="E53" s="426" t="s">
        <v>243</v>
      </c>
      <c r="F53" s="439" t="s">
        <v>85</v>
      </c>
      <c r="G53" s="119">
        <f t="shared" si="3"/>
        <v>11</v>
      </c>
      <c r="H53" s="410"/>
      <c r="I53" s="447"/>
      <c r="J53" s="448" t="s">
        <v>143</v>
      </c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49"/>
      <c r="V53" s="403"/>
      <c r="W53" s="403"/>
      <c r="X53" s="403"/>
      <c r="Y53" s="403"/>
      <c r="Z53" s="403"/>
      <c r="AA53" s="403"/>
      <c r="AB53" s="403"/>
      <c r="AC53" s="403"/>
      <c r="AD53" s="412"/>
    </row>
    <row r="54" spans="1:30" ht="14.25" customHeight="1" x14ac:dyDescent="0.2">
      <c r="A54" s="45">
        <v>42</v>
      </c>
      <c r="B54" s="94" t="s">
        <v>242</v>
      </c>
      <c r="C54" s="95">
        <v>39300</v>
      </c>
      <c r="D54" s="96"/>
      <c r="E54" s="426" t="s">
        <v>243</v>
      </c>
      <c r="F54" s="439" t="s">
        <v>85</v>
      </c>
      <c r="G54" s="119">
        <f t="shared" si="3"/>
        <v>11</v>
      </c>
      <c r="H54" s="410"/>
      <c r="I54" s="447"/>
      <c r="J54" s="448" t="s">
        <v>143</v>
      </c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49"/>
      <c r="V54" s="403"/>
      <c r="W54" s="403"/>
      <c r="X54" s="403"/>
      <c r="Y54" s="403"/>
      <c r="Z54" s="403"/>
      <c r="AA54" s="403"/>
      <c r="AB54" s="403"/>
      <c r="AC54" s="403"/>
      <c r="AD54" s="412"/>
    </row>
    <row r="55" spans="1:30" ht="15" customHeight="1" x14ac:dyDescent="0.2">
      <c r="A55" s="45">
        <v>43</v>
      </c>
      <c r="B55" s="94" t="s">
        <v>247</v>
      </c>
      <c r="C55" s="95">
        <v>38936</v>
      </c>
      <c r="D55" s="96"/>
      <c r="E55" s="426" t="s">
        <v>243</v>
      </c>
      <c r="F55" s="439" t="s">
        <v>85</v>
      </c>
      <c r="G55" s="120">
        <f t="shared" si="3"/>
        <v>12</v>
      </c>
      <c r="H55" s="410"/>
      <c r="I55" s="403"/>
      <c r="J55" s="403"/>
      <c r="K55" s="447"/>
      <c r="L55" s="448" t="s">
        <v>143</v>
      </c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12"/>
    </row>
    <row r="56" spans="1:30" ht="14.25" customHeight="1" x14ac:dyDescent="0.2">
      <c r="A56" s="45">
        <v>44</v>
      </c>
      <c r="B56" s="94" t="s">
        <v>250</v>
      </c>
      <c r="C56" s="95">
        <v>38574</v>
      </c>
      <c r="D56" s="96"/>
      <c r="E56" s="426" t="s">
        <v>243</v>
      </c>
      <c r="F56" s="439" t="s">
        <v>85</v>
      </c>
      <c r="G56" s="121">
        <f t="shared" si="3"/>
        <v>13</v>
      </c>
      <c r="H56" s="410"/>
      <c r="I56" s="403"/>
      <c r="J56" s="403"/>
      <c r="K56" s="403"/>
      <c r="L56" s="403"/>
      <c r="M56" s="447"/>
      <c r="N56" s="448" t="s">
        <v>143</v>
      </c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12"/>
    </row>
    <row r="57" spans="1:30" ht="14.25" customHeight="1" x14ac:dyDescent="0.2">
      <c r="A57" s="45">
        <v>45</v>
      </c>
      <c r="B57" s="94" t="s">
        <v>257</v>
      </c>
      <c r="C57" s="95">
        <v>37691</v>
      </c>
      <c r="D57" s="96"/>
      <c r="E57" s="426" t="s">
        <v>243</v>
      </c>
      <c r="F57" s="439" t="s">
        <v>85</v>
      </c>
      <c r="G57" s="127">
        <f t="shared" si="3"/>
        <v>15</v>
      </c>
      <c r="H57" s="410"/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50"/>
      <c r="AB57" s="451" t="s">
        <v>143</v>
      </c>
      <c r="AC57" s="403"/>
      <c r="AD57" s="412"/>
    </row>
    <row r="58" spans="1:30" ht="14.25" customHeight="1" x14ac:dyDescent="0.2">
      <c r="A58" s="45">
        <v>46</v>
      </c>
      <c r="B58" s="94" t="s">
        <v>255</v>
      </c>
      <c r="C58" s="95">
        <v>37635</v>
      </c>
      <c r="D58" s="96"/>
      <c r="E58" s="426" t="s">
        <v>243</v>
      </c>
      <c r="F58" s="439" t="s">
        <v>85</v>
      </c>
      <c r="G58" s="123">
        <f t="shared" si="3"/>
        <v>15</v>
      </c>
      <c r="H58" s="410"/>
      <c r="I58" s="403"/>
      <c r="J58" s="403"/>
      <c r="K58" s="403"/>
      <c r="L58" s="403"/>
      <c r="M58" s="403"/>
      <c r="N58" s="403"/>
      <c r="O58" s="403"/>
      <c r="P58" s="403"/>
      <c r="Q58" s="447"/>
      <c r="R58" s="448" t="s">
        <v>143</v>
      </c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12"/>
    </row>
    <row r="59" spans="1:30" ht="14.25" customHeight="1" x14ac:dyDescent="0.2">
      <c r="A59" s="45">
        <v>47</v>
      </c>
      <c r="B59" s="94" t="s">
        <v>304</v>
      </c>
      <c r="C59" s="95">
        <v>37308</v>
      </c>
      <c r="D59" s="96"/>
      <c r="E59" s="426" t="s">
        <v>243</v>
      </c>
      <c r="F59" s="439" t="s">
        <v>85</v>
      </c>
      <c r="G59" s="217">
        <f t="shared" si="3"/>
        <v>16</v>
      </c>
      <c r="H59" s="410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50"/>
      <c r="AD59" s="411" t="s">
        <v>143</v>
      </c>
    </row>
    <row r="60" spans="1:30" ht="14.25" customHeight="1" x14ac:dyDescent="0.2">
      <c r="A60" s="45">
        <v>48</v>
      </c>
      <c r="B60" s="94" t="s">
        <v>246</v>
      </c>
      <c r="C60" s="95">
        <v>38886</v>
      </c>
      <c r="D60" s="96"/>
      <c r="E60" s="426" t="s">
        <v>243</v>
      </c>
      <c r="F60" s="439" t="s">
        <v>85</v>
      </c>
      <c r="G60" s="120">
        <f t="shared" si="3"/>
        <v>12</v>
      </c>
      <c r="H60" s="410"/>
      <c r="I60" s="403"/>
      <c r="J60" s="403"/>
      <c r="K60" s="447"/>
      <c r="L60" s="448" t="s">
        <v>143</v>
      </c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12"/>
    </row>
    <row r="61" spans="1:30" ht="14.25" customHeight="1" x14ac:dyDescent="0.2">
      <c r="A61" s="45">
        <v>49</v>
      </c>
      <c r="B61" s="94" t="s">
        <v>249</v>
      </c>
      <c r="C61" s="95">
        <v>38884</v>
      </c>
      <c r="D61" s="96"/>
      <c r="E61" s="426" t="s">
        <v>243</v>
      </c>
      <c r="F61" s="439" t="s">
        <v>85</v>
      </c>
      <c r="G61" s="120">
        <f t="shared" si="3"/>
        <v>12</v>
      </c>
      <c r="H61" s="410"/>
      <c r="I61" s="403"/>
      <c r="J61" s="403"/>
      <c r="K61" s="447"/>
      <c r="L61" s="448" t="s">
        <v>143</v>
      </c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12"/>
    </row>
    <row r="62" spans="1:30" ht="14.25" customHeight="1" x14ac:dyDescent="0.2">
      <c r="A62" s="45">
        <v>50</v>
      </c>
      <c r="B62" s="94" t="s">
        <v>244</v>
      </c>
      <c r="C62" s="95">
        <v>38765</v>
      </c>
      <c r="D62" s="96"/>
      <c r="E62" s="426" t="s">
        <v>243</v>
      </c>
      <c r="F62" s="439" t="s">
        <v>85</v>
      </c>
      <c r="G62" s="120">
        <f t="shared" si="3"/>
        <v>12</v>
      </c>
      <c r="H62" s="410"/>
      <c r="I62" s="403"/>
      <c r="J62" s="403"/>
      <c r="K62" s="447"/>
      <c r="L62" s="448" t="s">
        <v>143</v>
      </c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12"/>
    </row>
    <row r="63" spans="1:30" ht="14.25" customHeight="1" x14ac:dyDescent="0.2">
      <c r="A63" s="45">
        <v>51</v>
      </c>
      <c r="B63" s="94" t="s">
        <v>256</v>
      </c>
      <c r="C63" s="95">
        <v>39199</v>
      </c>
      <c r="D63" s="96"/>
      <c r="E63" s="426" t="s">
        <v>243</v>
      </c>
      <c r="F63" s="439" t="s">
        <v>85</v>
      </c>
      <c r="G63" s="125">
        <f t="shared" si="3"/>
        <v>11</v>
      </c>
      <c r="H63" s="410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49"/>
      <c r="V63" s="403"/>
      <c r="W63" s="450"/>
      <c r="X63" s="451" t="s">
        <v>143</v>
      </c>
      <c r="Y63" s="403"/>
      <c r="Z63" s="403"/>
      <c r="AA63" s="403"/>
      <c r="AB63" s="403"/>
      <c r="AC63" s="403"/>
      <c r="AD63" s="412"/>
    </row>
    <row r="64" spans="1:30" ht="14.25" customHeight="1" x14ac:dyDescent="0.2">
      <c r="A64" s="45">
        <v>52</v>
      </c>
      <c r="B64" s="94" t="s">
        <v>252</v>
      </c>
      <c r="C64" s="95">
        <v>37904</v>
      </c>
      <c r="D64" s="96"/>
      <c r="E64" s="426" t="s">
        <v>243</v>
      </c>
      <c r="F64" s="439" t="s">
        <v>85</v>
      </c>
      <c r="G64" s="122">
        <f t="shared" si="3"/>
        <v>14</v>
      </c>
      <c r="H64" s="410"/>
      <c r="I64" s="403"/>
      <c r="J64" s="403"/>
      <c r="K64" s="403"/>
      <c r="L64" s="403"/>
      <c r="M64" s="403"/>
      <c r="N64" s="403"/>
      <c r="O64" s="447"/>
      <c r="P64" s="448" t="s">
        <v>143</v>
      </c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12"/>
    </row>
    <row r="65" spans="1:30" ht="14.25" customHeight="1" x14ac:dyDescent="0.2">
      <c r="A65" s="45">
        <v>53</v>
      </c>
      <c r="B65" s="94" t="s">
        <v>251</v>
      </c>
      <c r="C65" s="95">
        <v>38562</v>
      </c>
      <c r="D65" s="96"/>
      <c r="E65" s="426" t="s">
        <v>243</v>
      </c>
      <c r="F65" s="439" t="s">
        <v>85</v>
      </c>
      <c r="G65" s="121">
        <f t="shared" si="3"/>
        <v>13</v>
      </c>
      <c r="H65" s="410"/>
      <c r="I65" s="403"/>
      <c r="J65" s="403"/>
      <c r="K65" s="403"/>
      <c r="L65" s="403"/>
      <c r="M65" s="447"/>
      <c r="N65" s="448" t="s">
        <v>143</v>
      </c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12"/>
    </row>
    <row r="66" spans="1:30" ht="14.25" customHeight="1" x14ac:dyDescent="0.2">
      <c r="A66" s="45">
        <v>54</v>
      </c>
      <c r="B66" s="94" t="s">
        <v>253</v>
      </c>
      <c r="C66" s="95">
        <v>37982</v>
      </c>
      <c r="D66" s="96"/>
      <c r="E66" s="426" t="s">
        <v>243</v>
      </c>
      <c r="F66" s="439" t="s">
        <v>85</v>
      </c>
      <c r="G66" s="122">
        <f t="shared" si="3"/>
        <v>14</v>
      </c>
      <c r="H66" s="410"/>
      <c r="I66" s="403"/>
      <c r="J66" s="403"/>
      <c r="K66" s="403"/>
      <c r="L66" s="403"/>
      <c r="M66" s="403"/>
      <c r="N66" s="403"/>
      <c r="O66" s="447"/>
      <c r="P66" s="448" t="s">
        <v>143</v>
      </c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12"/>
    </row>
    <row r="67" spans="1:30" ht="14.25" customHeight="1" x14ac:dyDescent="0.2">
      <c r="A67" s="45">
        <v>55</v>
      </c>
      <c r="B67" s="94" t="s">
        <v>189</v>
      </c>
      <c r="C67" s="95">
        <v>39485</v>
      </c>
      <c r="D67" s="96" t="s">
        <v>197</v>
      </c>
      <c r="E67" s="426" t="s">
        <v>183</v>
      </c>
      <c r="F67" s="431" t="s">
        <v>85</v>
      </c>
      <c r="G67" s="118">
        <f t="shared" si="3"/>
        <v>10</v>
      </c>
      <c r="H67" s="454" t="s">
        <v>143</v>
      </c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49"/>
      <c r="V67" s="403"/>
      <c r="W67" s="403"/>
      <c r="X67" s="403"/>
      <c r="Y67" s="403"/>
      <c r="Z67" s="403"/>
      <c r="AA67" s="403"/>
      <c r="AB67" s="403"/>
      <c r="AC67" s="403"/>
      <c r="AD67" s="412"/>
    </row>
    <row r="68" spans="1:30" ht="14.25" customHeight="1" x14ac:dyDescent="0.2">
      <c r="A68" s="45">
        <v>56</v>
      </c>
      <c r="B68" s="94" t="s">
        <v>200</v>
      </c>
      <c r="C68" s="95">
        <v>39034</v>
      </c>
      <c r="D68" s="96"/>
      <c r="E68" s="426" t="s">
        <v>183</v>
      </c>
      <c r="F68" s="432" t="s">
        <v>85</v>
      </c>
      <c r="G68" s="119">
        <f t="shared" si="3"/>
        <v>11</v>
      </c>
      <c r="H68" s="410"/>
      <c r="I68" s="447" t="s">
        <v>143</v>
      </c>
      <c r="J68" s="448" t="s">
        <v>143</v>
      </c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49"/>
      <c r="V68" s="403"/>
      <c r="W68" s="403"/>
      <c r="X68" s="403"/>
      <c r="Y68" s="403"/>
      <c r="Z68" s="403"/>
      <c r="AA68" s="403"/>
      <c r="AB68" s="403"/>
      <c r="AC68" s="403"/>
      <c r="AD68" s="412"/>
    </row>
    <row r="69" spans="1:30" ht="14.25" customHeight="1" x14ac:dyDescent="0.2">
      <c r="A69" s="45">
        <v>57</v>
      </c>
      <c r="B69" s="94" t="s">
        <v>186</v>
      </c>
      <c r="C69" s="95">
        <v>39632</v>
      </c>
      <c r="D69" s="96"/>
      <c r="E69" s="426" t="s">
        <v>183</v>
      </c>
      <c r="F69" s="431" t="s">
        <v>85</v>
      </c>
      <c r="G69" s="118">
        <f t="shared" si="3"/>
        <v>10</v>
      </c>
      <c r="H69" s="454" t="s">
        <v>143</v>
      </c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49"/>
      <c r="V69" s="403"/>
      <c r="W69" s="403"/>
      <c r="X69" s="403"/>
      <c r="Y69" s="403"/>
      <c r="Z69" s="403"/>
      <c r="AA69" s="403"/>
      <c r="AB69" s="403"/>
      <c r="AC69" s="403"/>
      <c r="AD69" s="412"/>
    </row>
    <row r="70" spans="1:30" ht="14.25" customHeight="1" x14ac:dyDescent="0.2">
      <c r="A70" s="45">
        <v>58</v>
      </c>
      <c r="B70" s="94" t="s">
        <v>188</v>
      </c>
      <c r="C70" s="95">
        <v>39576</v>
      </c>
      <c r="D70" s="96"/>
      <c r="E70" s="426" t="s">
        <v>183</v>
      </c>
      <c r="F70" s="431" t="s">
        <v>85</v>
      </c>
      <c r="G70" s="118">
        <f t="shared" si="3"/>
        <v>10</v>
      </c>
      <c r="H70" s="454" t="s">
        <v>143</v>
      </c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49"/>
      <c r="V70" s="403"/>
      <c r="W70" s="403"/>
      <c r="X70" s="403"/>
      <c r="Y70" s="403"/>
      <c r="Z70" s="403"/>
      <c r="AA70" s="403"/>
      <c r="AB70" s="403"/>
      <c r="AC70" s="403"/>
      <c r="AD70" s="412"/>
    </row>
    <row r="71" spans="1:30" ht="14.25" customHeight="1" x14ac:dyDescent="0.2">
      <c r="A71" s="45">
        <v>59</v>
      </c>
      <c r="B71" s="94" t="s">
        <v>202</v>
      </c>
      <c r="C71" s="95">
        <v>38556</v>
      </c>
      <c r="D71" s="96" t="s">
        <v>40</v>
      </c>
      <c r="E71" s="426" t="s">
        <v>183</v>
      </c>
      <c r="F71" s="439" t="s">
        <v>85</v>
      </c>
      <c r="G71" s="121">
        <f t="shared" si="3"/>
        <v>13</v>
      </c>
      <c r="H71" s="410"/>
      <c r="I71" s="403"/>
      <c r="J71" s="403"/>
      <c r="K71" s="403"/>
      <c r="L71" s="403"/>
      <c r="M71" s="447" t="s">
        <v>143</v>
      </c>
      <c r="N71" s="448" t="s">
        <v>143</v>
      </c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12"/>
    </row>
    <row r="72" spans="1:30" ht="14.25" customHeight="1" x14ac:dyDescent="0.2">
      <c r="A72" s="45">
        <v>60</v>
      </c>
      <c r="B72" s="94" t="s">
        <v>198</v>
      </c>
      <c r="C72" s="95">
        <v>39352</v>
      </c>
      <c r="D72" s="96" t="s">
        <v>197</v>
      </c>
      <c r="E72" s="426" t="s">
        <v>183</v>
      </c>
      <c r="F72" s="439" t="s">
        <v>85</v>
      </c>
      <c r="G72" s="119">
        <f t="shared" si="3"/>
        <v>11</v>
      </c>
      <c r="H72" s="410"/>
      <c r="I72" s="447" t="s">
        <v>143</v>
      </c>
      <c r="J72" s="448" t="s">
        <v>143</v>
      </c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49"/>
      <c r="V72" s="403"/>
      <c r="W72" s="403"/>
      <c r="X72" s="403"/>
      <c r="Y72" s="403"/>
      <c r="Z72" s="403"/>
      <c r="AA72" s="403"/>
      <c r="AB72" s="403"/>
      <c r="AC72" s="403"/>
      <c r="AD72" s="412"/>
    </row>
    <row r="73" spans="1:30" ht="14.25" customHeight="1" x14ac:dyDescent="0.2">
      <c r="A73" s="45">
        <v>61</v>
      </c>
      <c r="B73" s="94" t="s">
        <v>204</v>
      </c>
      <c r="C73" s="95">
        <v>38312</v>
      </c>
      <c r="D73" s="96" t="s">
        <v>40</v>
      </c>
      <c r="E73" s="426" t="s">
        <v>184</v>
      </c>
      <c r="F73" s="439" t="s">
        <v>85</v>
      </c>
      <c r="G73" s="126">
        <f t="shared" si="3"/>
        <v>13</v>
      </c>
      <c r="H73" s="410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50" t="s">
        <v>143</v>
      </c>
      <c r="Z73" s="451" t="s">
        <v>143</v>
      </c>
      <c r="AA73" s="403"/>
      <c r="AB73" s="403"/>
      <c r="AC73" s="403"/>
      <c r="AD73" s="412"/>
    </row>
    <row r="74" spans="1:30" ht="14.25" customHeight="1" x14ac:dyDescent="0.2">
      <c r="A74" s="45">
        <v>62</v>
      </c>
      <c r="B74" s="94" t="s">
        <v>187</v>
      </c>
      <c r="C74" s="95">
        <v>39529</v>
      </c>
      <c r="D74" s="96" t="s">
        <v>197</v>
      </c>
      <c r="E74" s="426" t="s">
        <v>184</v>
      </c>
      <c r="F74" s="431" t="s">
        <v>85</v>
      </c>
      <c r="G74" s="118">
        <f t="shared" si="3"/>
        <v>10</v>
      </c>
      <c r="H74" s="454" t="s">
        <v>143</v>
      </c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49" t="s">
        <v>143</v>
      </c>
      <c r="V74" s="403"/>
      <c r="W74" s="403"/>
      <c r="X74" s="403"/>
      <c r="Y74" s="403"/>
      <c r="Z74" s="403"/>
      <c r="AA74" s="403"/>
      <c r="AB74" s="403"/>
      <c r="AC74" s="403"/>
      <c r="AD74" s="412"/>
    </row>
    <row r="75" spans="1:30" ht="14.25" customHeight="1" x14ac:dyDescent="0.2">
      <c r="A75" s="45">
        <v>63</v>
      </c>
      <c r="B75" s="94" t="s">
        <v>185</v>
      </c>
      <c r="C75" s="95">
        <v>39687</v>
      </c>
      <c r="D75" s="96"/>
      <c r="E75" s="426" t="s">
        <v>184</v>
      </c>
      <c r="F75" s="431" t="s">
        <v>85</v>
      </c>
      <c r="G75" s="118">
        <f t="shared" si="3"/>
        <v>10</v>
      </c>
      <c r="H75" s="454" t="s">
        <v>143</v>
      </c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49" t="s">
        <v>143</v>
      </c>
      <c r="V75" s="403"/>
      <c r="W75" s="403"/>
      <c r="X75" s="403"/>
      <c r="Y75" s="403"/>
      <c r="Z75" s="403"/>
      <c r="AA75" s="403"/>
      <c r="AB75" s="403"/>
      <c r="AC75" s="403"/>
      <c r="AD75" s="412"/>
    </row>
    <row r="76" spans="1:30" ht="14.25" customHeight="1" x14ac:dyDescent="0.2">
      <c r="A76" s="45">
        <v>64</v>
      </c>
      <c r="B76" s="94" t="s">
        <v>201</v>
      </c>
      <c r="C76" s="95">
        <v>38636</v>
      </c>
      <c r="D76" s="96"/>
      <c r="E76" s="426" t="s">
        <v>184</v>
      </c>
      <c r="F76" s="439" t="s">
        <v>85</v>
      </c>
      <c r="G76" s="120">
        <f t="shared" si="3"/>
        <v>12</v>
      </c>
      <c r="H76" s="410"/>
      <c r="I76" s="403"/>
      <c r="J76" s="403"/>
      <c r="K76" s="447" t="s">
        <v>143</v>
      </c>
      <c r="L76" s="448" t="s">
        <v>143</v>
      </c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12"/>
    </row>
    <row r="77" spans="1:30" ht="14.25" customHeight="1" x14ac:dyDescent="0.2">
      <c r="A77" s="45">
        <v>65</v>
      </c>
      <c r="B77" s="94" t="s">
        <v>199</v>
      </c>
      <c r="C77" s="95">
        <v>39165</v>
      </c>
      <c r="D77" s="96" t="s">
        <v>45</v>
      </c>
      <c r="E77" s="426" t="s">
        <v>184</v>
      </c>
      <c r="F77" s="439" t="s">
        <v>85</v>
      </c>
      <c r="G77" s="119">
        <f t="shared" ref="G77:G98" si="4">DATEDIF(C77,$G$12,"y")</f>
        <v>11</v>
      </c>
      <c r="H77" s="410"/>
      <c r="I77" s="447" t="s">
        <v>143</v>
      </c>
      <c r="J77" s="448" t="s">
        <v>143</v>
      </c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49"/>
      <c r="V77" s="403"/>
      <c r="W77" s="403"/>
      <c r="X77" s="403"/>
      <c r="Y77" s="403"/>
      <c r="Z77" s="403"/>
      <c r="AA77" s="403"/>
      <c r="AB77" s="403"/>
      <c r="AC77" s="403"/>
      <c r="AD77" s="412"/>
    </row>
    <row r="78" spans="1:30" ht="14.25" customHeight="1" x14ac:dyDescent="0.2">
      <c r="A78" s="45">
        <v>66</v>
      </c>
      <c r="B78" s="94" t="s">
        <v>195</v>
      </c>
      <c r="C78" s="95">
        <v>39426</v>
      </c>
      <c r="D78" s="96" t="s">
        <v>45</v>
      </c>
      <c r="E78" s="426" t="s">
        <v>184</v>
      </c>
      <c r="F78" s="439" t="s">
        <v>85</v>
      </c>
      <c r="G78" s="125">
        <f t="shared" si="4"/>
        <v>10</v>
      </c>
      <c r="H78" s="410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49" t="s">
        <v>143</v>
      </c>
      <c r="V78" s="450" t="s">
        <v>143</v>
      </c>
      <c r="W78" s="403"/>
      <c r="X78" s="403"/>
      <c r="Y78" s="403"/>
      <c r="Z78" s="403"/>
      <c r="AA78" s="403"/>
      <c r="AB78" s="403"/>
      <c r="AC78" s="403"/>
      <c r="AD78" s="412"/>
    </row>
    <row r="79" spans="1:30" ht="14.25" customHeight="1" x14ac:dyDescent="0.2">
      <c r="A79" s="45">
        <v>67</v>
      </c>
      <c r="B79" s="94" t="s">
        <v>177</v>
      </c>
      <c r="C79" s="95">
        <v>37733</v>
      </c>
      <c r="D79" s="96" t="s">
        <v>39</v>
      </c>
      <c r="E79" s="426" t="s">
        <v>184</v>
      </c>
      <c r="F79" s="439" t="s">
        <v>85</v>
      </c>
      <c r="G79" s="127">
        <f t="shared" si="4"/>
        <v>15</v>
      </c>
      <c r="H79" s="410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50" t="s">
        <v>143</v>
      </c>
      <c r="AB79" s="451" t="s">
        <v>143</v>
      </c>
      <c r="AC79" s="403"/>
      <c r="AD79" s="412"/>
    </row>
    <row r="80" spans="1:30" ht="14.25" customHeight="1" x14ac:dyDescent="0.2">
      <c r="A80" s="45">
        <v>68</v>
      </c>
      <c r="B80" s="94" t="s">
        <v>203</v>
      </c>
      <c r="C80" s="95">
        <v>38463</v>
      </c>
      <c r="D80" s="96" t="s">
        <v>45</v>
      </c>
      <c r="E80" s="426" t="s">
        <v>184</v>
      </c>
      <c r="F80" s="439" t="s">
        <v>85</v>
      </c>
      <c r="G80" s="121">
        <f t="shared" si="4"/>
        <v>13</v>
      </c>
      <c r="H80" s="410"/>
      <c r="I80" s="403"/>
      <c r="J80" s="403"/>
      <c r="K80" s="403"/>
      <c r="L80" s="403"/>
      <c r="M80" s="447" t="s">
        <v>143</v>
      </c>
      <c r="N80" s="448" t="s">
        <v>143</v>
      </c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12"/>
    </row>
    <row r="81" spans="1:30" ht="14.25" customHeight="1" x14ac:dyDescent="0.2">
      <c r="A81" s="45">
        <v>69</v>
      </c>
      <c r="B81" s="94" t="s">
        <v>196</v>
      </c>
      <c r="C81" s="95">
        <v>39502</v>
      </c>
      <c r="D81" s="96"/>
      <c r="E81" s="426" t="s">
        <v>194</v>
      </c>
      <c r="F81" s="439" t="s">
        <v>85</v>
      </c>
      <c r="G81" s="125">
        <f t="shared" si="4"/>
        <v>10</v>
      </c>
      <c r="H81" s="410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49"/>
      <c r="V81" s="450" t="s">
        <v>143</v>
      </c>
      <c r="W81" s="403"/>
      <c r="X81" s="403"/>
      <c r="Y81" s="403"/>
      <c r="Z81" s="403"/>
      <c r="AA81" s="403"/>
      <c r="AB81" s="403"/>
      <c r="AC81" s="403"/>
      <c r="AD81" s="412"/>
    </row>
    <row r="82" spans="1:30" ht="14.25" customHeight="1" x14ac:dyDescent="0.2">
      <c r="A82" s="45">
        <v>70</v>
      </c>
      <c r="B82" s="94" t="s">
        <v>230</v>
      </c>
      <c r="C82" s="95">
        <v>38583</v>
      </c>
      <c r="D82" s="96" t="s">
        <v>40</v>
      </c>
      <c r="E82" s="426" t="s">
        <v>224</v>
      </c>
      <c r="F82" s="439" t="s">
        <v>85</v>
      </c>
      <c r="G82" s="121">
        <f t="shared" si="4"/>
        <v>13</v>
      </c>
      <c r="H82" s="410"/>
      <c r="I82" s="403"/>
      <c r="J82" s="403"/>
      <c r="K82" s="403"/>
      <c r="L82" s="403"/>
      <c r="M82" s="447" t="s">
        <v>143</v>
      </c>
      <c r="N82" s="448" t="s">
        <v>143</v>
      </c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12"/>
    </row>
    <row r="83" spans="1:30" ht="14.25" customHeight="1" x14ac:dyDescent="0.2">
      <c r="A83" s="45">
        <v>71</v>
      </c>
      <c r="B83" s="94" t="s">
        <v>222</v>
      </c>
      <c r="C83" s="95">
        <v>39467</v>
      </c>
      <c r="D83" s="96" t="s">
        <v>45</v>
      </c>
      <c r="E83" s="426" t="s">
        <v>224</v>
      </c>
      <c r="F83" s="431" t="s">
        <v>85</v>
      </c>
      <c r="G83" s="118">
        <f t="shared" si="4"/>
        <v>10</v>
      </c>
      <c r="H83" s="454" t="s">
        <v>143</v>
      </c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49" t="s">
        <v>143</v>
      </c>
      <c r="V83" s="403"/>
      <c r="W83" s="403"/>
      <c r="X83" s="403"/>
      <c r="Y83" s="403"/>
      <c r="Z83" s="403"/>
      <c r="AA83" s="403"/>
      <c r="AB83" s="403"/>
      <c r="AC83" s="403"/>
      <c r="AD83" s="412"/>
    </row>
    <row r="84" spans="1:30" ht="14.25" customHeight="1" x14ac:dyDescent="0.2">
      <c r="A84" s="45">
        <v>72</v>
      </c>
      <c r="B84" s="94" t="s">
        <v>221</v>
      </c>
      <c r="C84" s="95">
        <v>39648</v>
      </c>
      <c r="D84" s="96" t="s">
        <v>45</v>
      </c>
      <c r="E84" s="426" t="s">
        <v>224</v>
      </c>
      <c r="F84" s="431" t="s">
        <v>85</v>
      </c>
      <c r="G84" s="118">
        <f t="shared" si="4"/>
        <v>10</v>
      </c>
      <c r="H84" s="454" t="s">
        <v>143</v>
      </c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49" t="s">
        <v>143</v>
      </c>
      <c r="V84" s="403"/>
      <c r="W84" s="403"/>
      <c r="X84" s="403"/>
      <c r="Y84" s="403"/>
      <c r="Z84" s="403"/>
      <c r="AA84" s="403"/>
      <c r="AB84" s="403"/>
      <c r="AC84" s="403"/>
      <c r="AD84" s="412"/>
    </row>
    <row r="85" spans="1:30" ht="14.25" customHeight="1" x14ac:dyDescent="0.2">
      <c r="A85" s="45">
        <v>73</v>
      </c>
      <c r="B85" s="94" t="s">
        <v>235</v>
      </c>
      <c r="C85" s="95">
        <v>38396</v>
      </c>
      <c r="D85" s="96" t="s">
        <v>36</v>
      </c>
      <c r="E85" s="426" t="s">
        <v>224</v>
      </c>
      <c r="F85" s="439" t="s">
        <v>85</v>
      </c>
      <c r="G85" s="126">
        <f t="shared" si="4"/>
        <v>13</v>
      </c>
      <c r="H85" s="410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50" t="s">
        <v>143</v>
      </c>
      <c r="Z85" s="451" t="s">
        <v>143</v>
      </c>
      <c r="AA85" s="403"/>
      <c r="AB85" s="403"/>
      <c r="AC85" s="403"/>
      <c r="AD85" s="412"/>
    </row>
    <row r="86" spans="1:30" ht="14.25" customHeight="1" x14ac:dyDescent="0.2">
      <c r="A86" s="45">
        <v>74</v>
      </c>
      <c r="B86" s="94" t="s">
        <v>226</v>
      </c>
      <c r="C86" s="95">
        <v>39101</v>
      </c>
      <c r="D86" s="96" t="s">
        <v>45</v>
      </c>
      <c r="E86" s="426" t="s">
        <v>224</v>
      </c>
      <c r="F86" s="439" t="s">
        <v>85</v>
      </c>
      <c r="G86" s="119">
        <f t="shared" si="4"/>
        <v>11</v>
      </c>
      <c r="H86" s="410"/>
      <c r="I86" s="447" t="s">
        <v>143</v>
      </c>
      <c r="J86" s="448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49"/>
      <c r="V86" s="403"/>
      <c r="W86" s="403"/>
      <c r="X86" s="403"/>
      <c r="Y86" s="403"/>
      <c r="Z86" s="403"/>
      <c r="AA86" s="403"/>
      <c r="AB86" s="403"/>
      <c r="AC86" s="403"/>
      <c r="AD86" s="412"/>
    </row>
    <row r="87" spans="1:30" ht="14.25" customHeight="1" x14ac:dyDescent="0.2">
      <c r="A87" s="45">
        <v>75</v>
      </c>
      <c r="B87" s="94" t="s">
        <v>225</v>
      </c>
      <c r="C87" s="95">
        <v>39409</v>
      </c>
      <c r="D87" s="96" t="s">
        <v>45</v>
      </c>
      <c r="E87" s="426" t="s">
        <v>224</v>
      </c>
      <c r="F87" s="431" t="s">
        <v>85</v>
      </c>
      <c r="G87" s="118">
        <f t="shared" si="4"/>
        <v>10</v>
      </c>
      <c r="H87" s="454" t="s">
        <v>143</v>
      </c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49" t="s">
        <v>143</v>
      </c>
      <c r="V87" s="403"/>
      <c r="W87" s="403"/>
      <c r="X87" s="403"/>
      <c r="Y87" s="403"/>
      <c r="Z87" s="403"/>
      <c r="AA87" s="403"/>
      <c r="AB87" s="403"/>
      <c r="AC87" s="403"/>
      <c r="AD87" s="412"/>
    </row>
    <row r="88" spans="1:30" ht="14.25" customHeight="1" x14ac:dyDescent="0.2">
      <c r="A88" s="45">
        <v>76</v>
      </c>
      <c r="B88" s="94" t="s">
        <v>122</v>
      </c>
      <c r="C88" s="95">
        <v>37568</v>
      </c>
      <c r="D88" s="96" t="s">
        <v>45</v>
      </c>
      <c r="E88" s="426" t="s">
        <v>224</v>
      </c>
      <c r="F88" s="439" t="s">
        <v>85</v>
      </c>
      <c r="G88" s="123">
        <f t="shared" si="4"/>
        <v>15</v>
      </c>
      <c r="H88" s="410"/>
      <c r="I88" s="403"/>
      <c r="J88" s="403"/>
      <c r="K88" s="403"/>
      <c r="L88" s="403"/>
      <c r="M88" s="403"/>
      <c r="N88" s="403"/>
      <c r="O88" s="403"/>
      <c r="P88" s="403"/>
      <c r="Q88" s="447" t="s">
        <v>143</v>
      </c>
      <c r="R88" s="448" t="s">
        <v>143</v>
      </c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12"/>
    </row>
    <row r="89" spans="1:30" ht="14.25" customHeight="1" x14ac:dyDescent="0.2">
      <c r="A89" s="45">
        <v>77</v>
      </c>
      <c r="B89" s="94" t="s">
        <v>227</v>
      </c>
      <c r="C89" s="95">
        <v>39165</v>
      </c>
      <c r="D89" s="96" t="s">
        <v>45</v>
      </c>
      <c r="E89" s="426" t="s">
        <v>224</v>
      </c>
      <c r="F89" s="439" t="s">
        <v>85</v>
      </c>
      <c r="G89" s="119">
        <f t="shared" si="4"/>
        <v>11</v>
      </c>
      <c r="H89" s="410"/>
      <c r="I89" s="447" t="s">
        <v>143</v>
      </c>
      <c r="J89" s="448" t="s">
        <v>143</v>
      </c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49" t="s">
        <v>143</v>
      </c>
      <c r="V89" s="403"/>
      <c r="W89" s="403"/>
      <c r="X89" s="403"/>
      <c r="Y89" s="403"/>
      <c r="Z89" s="403"/>
      <c r="AA89" s="403"/>
      <c r="AB89" s="403"/>
      <c r="AC89" s="403"/>
      <c r="AD89" s="412"/>
    </row>
    <row r="90" spans="1:30" ht="14.25" customHeight="1" x14ac:dyDescent="0.2">
      <c r="A90" s="45">
        <v>78</v>
      </c>
      <c r="B90" s="94" t="s">
        <v>233</v>
      </c>
      <c r="C90" s="95">
        <v>38950</v>
      </c>
      <c r="D90" s="96" t="s">
        <v>36</v>
      </c>
      <c r="E90" s="426" t="s">
        <v>224</v>
      </c>
      <c r="F90" s="439" t="s">
        <v>85</v>
      </c>
      <c r="G90" s="126">
        <f t="shared" si="4"/>
        <v>12</v>
      </c>
      <c r="H90" s="410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50" t="s">
        <v>143</v>
      </c>
      <c r="Z90" s="451" t="s">
        <v>143</v>
      </c>
      <c r="AA90" s="403"/>
      <c r="AB90" s="403"/>
      <c r="AC90" s="403"/>
      <c r="AD90" s="412"/>
    </row>
    <row r="91" spans="1:30" ht="14.25" customHeight="1" x14ac:dyDescent="0.2">
      <c r="A91" s="45">
        <v>79</v>
      </c>
      <c r="B91" s="94" t="s">
        <v>231</v>
      </c>
      <c r="C91" s="95">
        <v>37626</v>
      </c>
      <c r="D91" s="96" t="s">
        <v>45</v>
      </c>
      <c r="E91" s="426" t="s">
        <v>224</v>
      </c>
      <c r="F91" s="439" t="s">
        <v>85</v>
      </c>
      <c r="G91" s="123">
        <f t="shared" si="4"/>
        <v>15</v>
      </c>
      <c r="H91" s="410"/>
      <c r="I91" s="403"/>
      <c r="J91" s="403"/>
      <c r="K91" s="403"/>
      <c r="L91" s="403"/>
      <c r="M91" s="403"/>
      <c r="N91" s="403"/>
      <c r="O91" s="403"/>
      <c r="P91" s="403"/>
      <c r="Q91" s="447" t="s">
        <v>143</v>
      </c>
      <c r="R91" s="448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12"/>
    </row>
    <row r="92" spans="1:30" ht="14.25" customHeight="1" x14ac:dyDescent="0.2">
      <c r="A92" s="45">
        <v>80</v>
      </c>
      <c r="B92" s="94" t="s">
        <v>232</v>
      </c>
      <c r="C92" s="95">
        <v>39596</v>
      </c>
      <c r="D92" s="96" t="s">
        <v>45</v>
      </c>
      <c r="E92" s="426" t="s">
        <v>224</v>
      </c>
      <c r="F92" s="439" t="s">
        <v>85</v>
      </c>
      <c r="G92" s="125">
        <f t="shared" si="4"/>
        <v>10</v>
      </c>
      <c r="H92" s="410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49" t="s">
        <v>143</v>
      </c>
      <c r="V92" s="450" t="s">
        <v>143</v>
      </c>
      <c r="W92" s="403"/>
      <c r="X92" s="403"/>
      <c r="Y92" s="403"/>
      <c r="Z92" s="403"/>
      <c r="AA92" s="403"/>
      <c r="AB92" s="403"/>
      <c r="AC92" s="403"/>
      <c r="AD92" s="412"/>
    </row>
    <row r="93" spans="1:30" ht="14.25" customHeight="1" x14ac:dyDescent="0.2">
      <c r="A93" s="45">
        <v>81</v>
      </c>
      <c r="B93" s="94" t="s">
        <v>223</v>
      </c>
      <c r="C93" s="95">
        <v>39472</v>
      </c>
      <c r="D93" s="96" t="s">
        <v>45</v>
      </c>
      <c r="E93" s="426" t="s">
        <v>224</v>
      </c>
      <c r="F93" s="431" t="s">
        <v>85</v>
      </c>
      <c r="G93" s="118">
        <f t="shared" si="4"/>
        <v>10</v>
      </c>
      <c r="H93" s="454" t="s">
        <v>143</v>
      </c>
      <c r="I93" s="403"/>
      <c r="J93" s="403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49"/>
      <c r="V93" s="403"/>
      <c r="W93" s="403"/>
      <c r="X93" s="403"/>
      <c r="Y93" s="403"/>
      <c r="Z93" s="403"/>
      <c r="AA93" s="403"/>
      <c r="AB93" s="403"/>
      <c r="AC93" s="403"/>
      <c r="AD93" s="412"/>
    </row>
    <row r="94" spans="1:30" ht="14.25" customHeight="1" x14ac:dyDescent="0.2">
      <c r="A94" s="45">
        <v>82</v>
      </c>
      <c r="B94" s="94" t="s">
        <v>229</v>
      </c>
      <c r="C94" s="95">
        <v>38707</v>
      </c>
      <c r="D94" s="96"/>
      <c r="E94" s="426" t="s">
        <v>224</v>
      </c>
      <c r="F94" s="439" t="s">
        <v>85</v>
      </c>
      <c r="G94" s="120">
        <f t="shared" si="4"/>
        <v>12</v>
      </c>
      <c r="H94" s="410"/>
      <c r="I94" s="403"/>
      <c r="J94" s="403"/>
      <c r="K94" s="447" t="s">
        <v>143</v>
      </c>
      <c r="L94" s="448" t="s">
        <v>143</v>
      </c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  <c r="AA94" s="403"/>
      <c r="AB94" s="403"/>
      <c r="AC94" s="403"/>
      <c r="AD94" s="412"/>
    </row>
    <row r="95" spans="1:30" ht="14.25" customHeight="1" x14ac:dyDescent="0.2">
      <c r="A95" s="45">
        <v>83</v>
      </c>
      <c r="B95" s="94" t="s">
        <v>234</v>
      </c>
      <c r="C95" s="95">
        <v>38932</v>
      </c>
      <c r="D95" s="96" t="s">
        <v>36</v>
      </c>
      <c r="E95" s="426" t="s">
        <v>224</v>
      </c>
      <c r="F95" s="439" t="s">
        <v>85</v>
      </c>
      <c r="G95" s="126">
        <f t="shared" si="4"/>
        <v>12</v>
      </c>
      <c r="H95" s="410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50" t="s">
        <v>143</v>
      </c>
      <c r="Z95" s="451"/>
      <c r="AA95" s="403"/>
      <c r="AB95" s="403"/>
      <c r="AC95" s="403"/>
      <c r="AD95" s="412"/>
    </row>
    <row r="96" spans="1:30" ht="14.25" customHeight="1" x14ac:dyDescent="0.2">
      <c r="A96" s="45">
        <v>84</v>
      </c>
      <c r="B96" s="94" t="s">
        <v>228</v>
      </c>
      <c r="C96" s="95">
        <v>39073</v>
      </c>
      <c r="D96" s="96" t="s">
        <v>45</v>
      </c>
      <c r="E96" s="426" t="s">
        <v>224</v>
      </c>
      <c r="F96" s="439" t="s">
        <v>85</v>
      </c>
      <c r="G96" s="119">
        <f t="shared" si="4"/>
        <v>11</v>
      </c>
      <c r="H96" s="410"/>
      <c r="I96" s="447" t="s">
        <v>143</v>
      </c>
      <c r="J96" s="448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49" t="s">
        <v>143</v>
      </c>
      <c r="V96" s="403"/>
      <c r="W96" s="403"/>
      <c r="X96" s="403"/>
      <c r="Y96" s="403"/>
      <c r="Z96" s="403"/>
      <c r="AA96" s="403"/>
      <c r="AB96" s="403"/>
      <c r="AC96" s="403"/>
      <c r="AD96" s="412"/>
    </row>
    <row r="97" spans="1:30" ht="14.25" customHeight="1" x14ac:dyDescent="0.2">
      <c r="A97" s="45">
        <v>85</v>
      </c>
      <c r="B97" s="94" t="s">
        <v>220</v>
      </c>
      <c r="C97" s="95">
        <v>39465</v>
      </c>
      <c r="D97" s="96"/>
      <c r="E97" s="426" t="s">
        <v>217</v>
      </c>
      <c r="F97" s="439" t="s">
        <v>85</v>
      </c>
      <c r="G97" s="118">
        <f t="shared" si="4"/>
        <v>10</v>
      </c>
      <c r="H97" s="454" t="s">
        <v>143</v>
      </c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49"/>
      <c r="V97" s="403"/>
      <c r="W97" s="403"/>
      <c r="X97" s="403"/>
      <c r="Y97" s="403"/>
      <c r="Z97" s="403"/>
      <c r="AA97" s="403"/>
      <c r="AB97" s="403"/>
      <c r="AC97" s="403"/>
      <c r="AD97" s="412"/>
    </row>
    <row r="98" spans="1:30" ht="14.25" customHeight="1" thickBot="1" x14ac:dyDescent="0.25">
      <c r="A98" s="46">
        <v>86</v>
      </c>
      <c r="B98" s="97" t="s">
        <v>219</v>
      </c>
      <c r="C98" s="98">
        <v>39541</v>
      </c>
      <c r="D98" s="99"/>
      <c r="E98" s="433" t="s">
        <v>217</v>
      </c>
      <c r="F98" s="434" t="s">
        <v>85</v>
      </c>
      <c r="G98" s="118">
        <f t="shared" si="4"/>
        <v>10</v>
      </c>
      <c r="H98" s="456" t="s">
        <v>143</v>
      </c>
      <c r="I98" s="415"/>
      <c r="J98" s="415"/>
      <c r="K98" s="415"/>
      <c r="L98" s="415"/>
      <c r="M98" s="415"/>
      <c r="N98" s="415"/>
      <c r="O98" s="415"/>
      <c r="P98" s="415"/>
      <c r="Q98" s="415"/>
      <c r="R98" s="415"/>
      <c r="S98" s="415"/>
      <c r="T98" s="415"/>
      <c r="U98" s="457"/>
      <c r="V98" s="415"/>
      <c r="W98" s="415"/>
      <c r="X98" s="415"/>
      <c r="Y98" s="415"/>
      <c r="Z98" s="415"/>
      <c r="AA98" s="415"/>
      <c r="AB98" s="415"/>
      <c r="AC98" s="415"/>
      <c r="AD98" s="417"/>
    </row>
    <row r="99" spans="1:30" x14ac:dyDescent="0.2">
      <c r="A99" s="47"/>
      <c r="B99" s="48"/>
      <c r="C99" s="47"/>
      <c r="G99" s="127">
        <f t="shared" ref="G99:G108" si="5">DATEDIF(C99,$G$12,"y")</f>
        <v>118</v>
      </c>
    </row>
    <row r="100" spans="1:30" x14ac:dyDescent="0.2">
      <c r="A100" s="47"/>
      <c r="B100" s="48"/>
      <c r="C100" s="47"/>
      <c r="G100" s="127">
        <f t="shared" si="5"/>
        <v>118</v>
      </c>
    </row>
    <row r="101" spans="1:30" x14ac:dyDescent="0.2">
      <c r="A101" s="47"/>
      <c r="B101" s="48"/>
      <c r="C101" s="47"/>
      <c r="G101" s="127">
        <f t="shared" si="5"/>
        <v>118</v>
      </c>
    </row>
    <row r="102" spans="1:30" x14ac:dyDescent="0.2">
      <c r="A102" s="47"/>
      <c r="B102" s="48"/>
      <c r="C102" s="47"/>
      <c r="G102" s="127">
        <f t="shared" si="5"/>
        <v>118</v>
      </c>
    </row>
    <row r="103" spans="1:30" x14ac:dyDescent="0.2">
      <c r="A103" s="47"/>
      <c r="B103" s="48"/>
      <c r="C103" s="47"/>
      <c r="G103" s="127">
        <f t="shared" si="5"/>
        <v>118</v>
      </c>
    </row>
    <row r="104" spans="1:30" x14ac:dyDescent="0.2">
      <c r="A104" s="47"/>
      <c r="B104" s="48"/>
      <c r="C104" s="47"/>
      <c r="G104" s="127">
        <f t="shared" si="5"/>
        <v>118</v>
      </c>
    </row>
    <row r="105" spans="1:30" x14ac:dyDescent="0.2">
      <c r="A105" s="47"/>
      <c r="B105" s="48"/>
      <c r="C105" s="47"/>
      <c r="G105" s="127">
        <f t="shared" si="5"/>
        <v>118</v>
      </c>
    </row>
    <row r="106" spans="1:30" x14ac:dyDescent="0.2">
      <c r="A106" s="47"/>
      <c r="B106" s="48"/>
      <c r="C106" s="47"/>
      <c r="G106" s="127">
        <f t="shared" si="5"/>
        <v>118</v>
      </c>
    </row>
    <row r="107" spans="1:30" x14ac:dyDescent="0.2">
      <c r="A107" s="47"/>
      <c r="B107" s="48"/>
      <c r="C107" s="47"/>
      <c r="G107" s="127">
        <f t="shared" si="5"/>
        <v>118</v>
      </c>
    </row>
    <row r="108" spans="1:30" x14ac:dyDescent="0.2">
      <c r="A108" s="47"/>
      <c r="B108" s="48"/>
      <c r="C108" s="47"/>
      <c r="G108" s="127">
        <f t="shared" si="5"/>
        <v>118</v>
      </c>
    </row>
    <row r="109" spans="1:30" x14ac:dyDescent="0.2">
      <c r="A109" s="47"/>
      <c r="B109" s="48"/>
      <c r="C109" s="47"/>
    </row>
    <row r="110" spans="1:30" x14ac:dyDescent="0.2">
      <c r="A110" s="47"/>
      <c r="B110" s="48"/>
      <c r="C110" s="47"/>
    </row>
    <row r="111" spans="1:30" x14ac:dyDescent="0.2">
      <c r="A111" s="47"/>
      <c r="B111" s="48"/>
      <c r="C111" s="47"/>
    </row>
    <row r="112" spans="1:30" x14ac:dyDescent="0.2">
      <c r="A112" s="47"/>
      <c r="B112" s="48"/>
      <c r="C112" s="47"/>
    </row>
  </sheetData>
  <sheetProtection password="E34F" sheet="1" objects="1" scenarios="1"/>
  <sortState ref="A133:AD477">
    <sortCondition ref="F133:F477"/>
  </sortState>
  <mergeCells count="5">
    <mergeCell ref="A1:F1"/>
    <mergeCell ref="A2:F2"/>
    <mergeCell ref="A3:F3"/>
    <mergeCell ref="A4:F4"/>
    <mergeCell ref="A8:F8"/>
  </mergeCells>
  <conditionalFormatting sqref="G13:G966">
    <cfRule type="cellIs" dxfId="1" priority="41" operator="equal">
      <formula>118</formula>
    </cfRule>
  </conditionalFormatting>
  <dataValidations count="3">
    <dataValidation type="list" allowBlank="1" showInputMessage="1" showErrorMessage="1" sqref="AA97:AB98 O90:P91 Y96:Z96 AA77:AB79 K85:L87 I81:J84 M88:N89 Y73:Z76 O62:P63 I39:J47 K48:L56 AC80:AD80 V69:V71 M57:N61 Q64:R68 W72:X72 T64 Y24:Z25 I15:J18 M19:N20 H13:H14 Q21:R21 S22:T22 U23:V23 AA26:AD27 U92:V95 U81:U84 U69:U72 U28:U47 H28:H38 U13:U18">
      <formula1>"*"</formula1>
    </dataValidation>
    <dataValidation type="list" allowBlank="1" showInputMessage="1" showErrorMessage="1" sqref="C9:F9">
      <formula1>#REF!</formula1>
    </dataValidation>
    <dataValidation type="list" allowBlank="1" showInputMessage="1" showErrorMessage="1" sqref="D13:D98">
      <formula1>"МСМК, МС, КМС, 1 р., 2 р., 3 р., 1 юн. р., 2 юн. р., 3 юн. р."</formula1>
    </dataValidation>
  </dataValidation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</sheetPr>
  <dimension ref="A1:J39"/>
  <sheetViews>
    <sheetView showGridLines="0" showRowColHeaders="0" zoomScale="80" zoomScaleNormal="80" workbookViewId="0">
      <pane xSplit="6" ySplit="12" topLeftCell="G13" activePane="bottomRight" state="frozen"/>
      <selection pane="topRight" activeCell="G1" sqref="G1"/>
      <selection pane="bottomLeft" activeCell="A12" sqref="A12"/>
      <selection pane="bottomRight" activeCell="A12" sqref="A12:XFD12"/>
    </sheetView>
  </sheetViews>
  <sheetFormatPr defaultRowHeight="12.75" x14ac:dyDescent="0.2"/>
  <cols>
    <col min="1" max="1" width="3.28515625" style="17" customWidth="1"/>
    <col min="2" max="2" width="42.140625" style="17" customWidth="1"/>
    <col min="3" max="4" width="9.140625" style="17"/>
    <col min="5" max="5" width="27.7109375" style="17" customWidth="1"/>
    <col min="6" max="6" width="22.85546875" style="17" bestFit="1" customWidth="1"/>
    <col min="7" max="7" width="9.140625" style="17"/>
    <col min="8" max="10" width="5.42578125" style="17" customWidth="1"/>
    <col min="11" max="16384" width="9.140625" style="17"/>
  </cols>
  <sheetData>
    <row r="1" spans="1:10" ht="12.75" customHeight="1" x14ac:dyDescent="0.2">
      <c r="A1" s="470" t="s">
        <v>101</v>
      </c>
      <c r="B1" s="470"/>
      <c r="C1" s="470"/>
      <c r="D1" s="470"/>
      <c r="E1" s="470"/>
      <c r="F1" s="470"/>
    </row>
    <row r="2" spans="1:10" ht="18.75" customHeight="1" thickBot="1" x14ac:dyDescent="0.25">
      <c r="A2" s="471" t="s">
        <v>102</v>
      </c>
      <c r="B2" s="471"/>
      <c r="C2" s="471"/>
      <c r="D2" s="471"/>
      <c r="E2" s="471"/>
      <c r="F2" s="471"/>
      <c r="H2" s="18"/>
      <c r="I2" s="18"/>
      <c r="J2" s="18"/>
    </row>
    <row r="3" spans="1:10" ht="19.5" customHeight="1" x14ac:dyDescent="0.2">
      <c r="A3" s="472" t="str">
        <f>'КЗ-Общий'!A2:J2</f>
        <v>12-й ОТКРЫТЫЙ КУБОК ТВЕРСКОЙ ОБЛАСТИ</v>
      </c>
      <c r="B3" s="472"/>
      <c r="C3" s="472"/>
      <c r="D3" s="472"/>
      <c r="E3" s="472"/>
      <c r="F3" s="472"/>
      <c r="H3" s="206">
        <f>H4*2</f>
        <v>8</v>
      </c>
      <c r="I3" s="207">
        <f>I4*3</f>
        <v>0</v>
      </c>
      <c r="J3" s="208">
        <f>J4*2</f>
        <v>0</v>
      </c>
    </row>
    <row r="4" spans="1:10" ht="15.75" thickBot="1" x14ac:dyDescent="0.25">
      <c r="A4" s="473" t="s">
        <v>42</v>
      </c>
      <c r="B4" s="473"/>
      <c r="C4" s="473"/>
      <c r="D4" s="473"/>
      <c r="E4" s="473"/>
      <c r="F4" s="473"/>
      <c r="H4" s="209">
        <f>COUNTIF(H13:H9851,"*")</f>
        <v>4</v>
      </c>
      <c r="I4" s="210">
        <f>COUNTIF(I13:I9851,"*")</f>
        <v>0</v>
      </c>
      <c r="J4" s="211">
        <f>COUNTIF(J13:J9851,"*")</f>
        <v>0</v>
      </c>
    </row>
    <row r="5" spans="1:10" ht="3.75" customHeight="1" x14ac:dyDescent="0.2">
      <c r="F5" s="21"/>
      <c r="H5" s="22"/>
      <c r="I5" s="22"/>
      <c r="J5" s="22"/>
    </row>
    <row r="6" spans="1:10" ht="15.75" thickBot="1" x14ac:dyDescent="0.25">
      <c r="A6" s="20" t="str">
        <f>'КЗ-Общий'!A6</f>
        <v>06 октября 2018 г.</v>
      </c>
      <c r="B6" s="20"/>
      <c r="C6" s="20"/>
      <c r="D6" s="20"/>
      <c r="F6" s="23" t="str">
        <f>'КЗ-Общий'!J6</f>
        <v>г. Тверь</v>
      </c>
      <c r="H6" s="24"/>
      <c r="I6" s="25"/>
      <c r="J6" s="24"/>
    </row>
    <row r="7" spans="1:10" x14ac:dyDescent="0.2">
      <c r="F7" s="21"/>
      <c r="H7" s="138" t="s">
        <v>46</v>
      </c>
      <c r="I7" s="139" t="s">
        <v>46</v>
      </c>
      <c r="J7" s="212" t="s">
        <v>46</v>
      </c>
    </row>
    <row r="8" spans="1:10" ht="28.5" customHeight="1" x14ac:dyDescent="0.2">
      <c r="A8" s="469"/>
      <c r="B8" s="469"/>
      <c r="C8" s="469"/>
      <c r="D8" s="469"/>
      <c r="E8" s="469"/>
      <c r="F8" s="469"/>
      <c r="H8" s="143" t="s">
        <v>58</v>
      </c>
      <c r="I8" s="27" t="s">
        <v>59</v>
      </c>
      <c r="J8" s="213" t="s">
        <v>58</v>
      </c>
    </row>
    <row r="9" spans="1:10" x14ac:dyDescent="0.2">
      <c r="A9" s="132"/>
      <c r="B9" s="132"/>
      <c r="C9" s="112"/>
      <c r="D9" s="112"/>
      <c r="E9" s="112"/>
      <c r="F9" s="112"/>
      <c r="H9" s="144" t="s">
        <v>50</v>
      </c>
      <c r="I9" s="30" t="s">
        <v>50</v>
      </c>
      <c r="J9" s="214" t="s">
        <v>51</v>
      </c>
    </row>
    <row r="10" spans="1:10" ht="24" x14ac:dyDescent="0.2">
      <c r="A10" s="133"/>
      <c r="B10" s="133"/>
      <c r="C10" s="133"/>
      <c r="D10" s="130"/>
      <c r="E10" s="134"/>
      <c r="F10" s="135"/>
      <c r="H10" s="145" t="s">
        <v>52</v>
      </c>
      <c r="I10" s="34" t="s">
        <v>53</v>
      </c>
      <c r="J10" s="215" t="s">
        <v>52</v>
      </c>
    </row>
    <row r="11" spans="1:10" ht="3.95" customHeight="1" thickBot="1" x14ac:dyDescent="0.25">
      <c r="H11" s="146"/>
      <c r="I11" s="37"/>
      <c r="J11" s="216"/>
    </row>
    <row r="12" spans="1:10" ht="28.5" customHeight="1" thickBot="1" x14ac:dyDescent="0.25">
      <c r="A12" s="40" t="s">
        <v>31</v>
      </c>
      <c r="B12" s="205" t="s">
        <v>6</v>
      </c>
      <c r="C12" s="41" t="s">
        <v>54</v>
      </c>
      <c r="D12" s="42" t="s">
        <v>55</v>
      </c>
      <c r="E12" s="54" t="s">
        <v>100</v>
      </c>
      <c r="F12" s="43" t="s">
        <v>13</v>
      </c>
      <c r="G12" s="115">
        <v>43378</v>
      </c>
      <c r="H12" s="440"/>
      <c r="I12" s="442"/>
      <c r="J12" s="467"/>
    </row>
    <row r="13" spans="1:10" ht="14.25" customHeight="1" x14ac:dyDescent="0.2">
      <c r="A13" s="436">
        <v>1</v>
      </c>
      <c r="B13" s="437" t="s">
        <v>162</v>
      </c>
      <c r="C13" s="427">
        <v>26726</v>
      </c>
      <c r="D13" s="428" t="s">
        <v>43</v>
      </c>
      <c r="E13" s="460" t="s">
        <v>161</v>
      </c>
      <c r="F13" s="438" t="s">
        <v>126</v>
      </c>
      <c r="G13" s="147">
        <f t="shared" ref="G13:G16" si="0">DATEDIF(C13,$G$12,"y")</f>
        <v>45</v>
      </c>
      <c r="H13" s="137" t="s">
        <v>143</v>
      </c>
      <c r="I13" s="453"/>
      <c r="J13" s="394"/>
    </row>
    <row r="14" spans="1:10" ht="14.25" customHeight="1" x14ac:dyDescent="0.2">
      <c r="A14" s="44">
        <v>2</v>
      </c>
      <c r="B14" s="90" t="s">
        <v>104</v>
      </c>
      <c r="C14" s="91">
        <v>22334</v>
      </c>
      <c r="D14" s="92"/>
      <c r="E14" s="93" t="s">
        <v>183</v>
      </c>
      <c r="F14" s="459" t="s">
        <v>85</v>
      </c>
      <c r="G14" s="147">
        <f t="shared" si="0"/>
        <v>57</v>
      </c>
      <c r="H14" s="454" t="s">
        <v>143</v>
      </c>
      <c r="I14" s="448"/>
      <c r="J14" s="412"/>
    </row>
    <row r="15" spans="1:10" ht="14.25" customHeight="1" x14ac:dyDescent="0.2">
      <c r="A15" s="44">
        <v>3</v>
      </c>
      <c r="B15" s="90" t="s">
        <v>124</v>
      </c>
      <c r="C15" s="91">
        <v>36432</v>
      </c>
      <c r="D15" s="92" t="s">
        <v>39</v>
      </c>
      <c r="E15" s="93" t="s">
        <v>224</v>
      </c>
      <c r="F15" s="459" t="s">
        <v>85</v>
      </c>
      <c r="G15" s="147">
        <f t="shared" si="0"/>
        <v>19</v>
      </c>
      <c r="H15" s="454" t="s">
        <v>143</v>
      </c>
      <c r="I15" s="448"/>
      <c r="J15" s="412"/>
    </row>
    <row r="16" spans="1:10" ht="14.25" customHeight="1" thickBot="1" x14ac:dyDescent="0.25">
      <c r="A16" s="461">
        <v>4</v>
      </c>
      <c r="B16" s="462" t="s">
        <v>109</v>
      </c>
      <c r="C16" s="463">
        <v>26082</v>
      </c>
      <c r="D16" s="464" t="s">
        <v>38</v>
      </c>
      <c r="E16" s="465" t="s">
        <v>294</v>
      </c>
      <c r="F16" s="466" t="s">
        <v>112</v>
      </c>
      <c r="G16" s="147">
        <f t="shared" si="0"/>
        <v>47</v>
      </c>
      <c r="H16" s="456" t="s">
        <v>143</v>
      </c>
      <c r="I16" s="468"/>
      <c r="J16" s="417"/>
    </row>
    <row r="17" spans="1:3" x14ac:dyDescent="0.2">
      <c r="A17" s="47"/>
      <c r="B17" s="48"/>
      <c r="C17" s="47"/>
    </row>
    <row r="18" spans="1:3" x14ac:dyDescent="0.2">
      <c r="A18" s="47"/>
      <c r="B18" s="48"/>
      <c r="C18" s="47"/>
    </row>
    <row r="19" spans="1:3" x14ac:dyDescent="0.2">
      <c r="A19" s="47"/>
      <c r="B19" s="48"/>
      <c r="C19" s="47"/>
    </row>
    <row r="20" spans="1:3" x14ac:dyDescent="0.2">
      <c r="A20" s="47"/>
      <c r="B20" s="48"/>
      <c r="C20" s="47"/>
    </row>
    <row r="21" spans="1:3" x14ac:dyDescent="0.2">
      <c r="A21" s="47"/>
      <c r="B21" s="48"/>
      <c r="C21" s="47"/>
    </row>
    <row r="22" spans="1:3" x14ac:dyDescent="0.2">
      <c r="A22" s="47"/>
      <c r="B22" s="48"/>
      <c r="C22" s="47"/>
    </row>
    <row r="23" spans="1:3" x14ac:dyDescent="0.2">
      <c r="A23" s="47"/>
      <c r="B23" s="48"/>
      <c r="C23" s="47"/>
    </row>
    <row r="24" spans="1:3" x14ac:dyDescent="0.2">
      <c r="A24" s="47"/>
      <c r="B24" s="48"/>
      <c r="C24" s="47"/>
    </row>
    <row r="25" spans="1:3" x14ac:dyDescent="0.2">
      <c r="A25" s="47"/>
      <c r="B25" s="48"/>
      <c r="C25" s="47"/>
    </row>
    <row r="26" spans="1:3" x14ac:dyDescent="0.2">
      <c r="A26" s="47"/>
      <c r="B26" s="48"/>
      <c r="C26" s="47"/>
    </row>
    <row r="27" spans="1:3" x14ac:dyDescent="0.2">
      <c r="A27" s="47"/>
      <c r="B27" s="48"/>
      <c r="C27" s="47"/>
    </row>
    <row r="28" spans="1:3" x14ac:dyDescent="0.2">
      <c r="A28" s="47"/>
      <c r="B28" s="48"/>
      <c r="C28" s="47"/>
    </row>
    <row r="29" spans="1:3" x14ac:dyDescent="0.2">
      <c r="A29" s="47"/>
      <c r="B29" s="48"/>
      <c r="C29" s="47"/>
    </row>
    <row r="30" spans="1:3" x14ac:dyDescent="0.2">
      <c r="A30" s="47"/>
      <c r="B30" s="48"/>
      <c r="C30" s="47"/>
    </row>
    <row r="31" spans="1:3" x14ac:dyDescent="0.2">
      <c r="A31" s="47"/>
      <c r="B31" s="48"/>
      <c r="C31" s="47"/>
    </row>
    <row r="32" spans="1:3" x14ac:dyDescent="0.2">
      <c r="A32" s="47"/>
      <c r="B32" s="48"/>
      <c r="C32" s="47"/>
    </row>
    <row r="33" spans="1:3" x14ac:dyDescent="0.2">
      <c r="A33" s="47"/>
      <c r="B33" s="48"/>
      <c r="C33" s="47"/>
    </row>
    <row r="34" spans="1:3" x14ac:dyDescent="0.2">
      <c r="A34" s="47"/>
      <c r="B34" s="48"/>
      <c r="C34" s="47"/>
    </row>
    <row r="35" spans="1:3" x14ac:dyDescent="0.2">
      <c r="A35" s="47"/>
      <c r="B35" s="48"/>
      <c r="C35" s="47"/>
    </row>
    <row r="36" spans="1:3" x14ac:dyDescent="0.2">
      <c r="A36" s="47"/>
      <c r="B36" s="48"/>
      <c r="C36" s="47"/>
    </row>
    <row r="37" spans="1:3" x14ac:dyDescent="0.2">
      <c r="A37" s="47"/>
      <c r="B37" s="48"/>
      <c r="C37" s="47"/>
    </row>
    <row r="38" spans="1:3" x14ac:dyDescent="0.2">
      <c r="A38" s="47"/>
      <c r="B38" s="48"/>
      <c r="C38" s="47"/>
    </row>
    <row r="39" spans="1:3" x14ac:dyDescent="0.2">
      <c r="A39" s="47"/>
      <c r="B39" s="48"/>
      <c r="C39" s="47"/>
    </row>
  </sheetData>
  <sheetProtection password="E34F" sheet="1" objects="1" scenarios="1"/>
  <mergeCells count="5">
    <mergeCell ref="A8:F8"/>
    <mergeCell ref="A1:F1"/>
    <mergeCell ref="A2:F2"/>
    <mergeCell ref="A3:F3"/>
    <mergeCell ref="A4:F4"/>
  </mergeCells>
  <conditionalFormatting sqref="G13:G984">
    <cfRule type="cellIs" dxfId="0" priority="1" operator="equal">
      <formula>118</formula>
    </cfRule>
  </conditionalFormatting>
  <dataValidations count="3">
    <dataValidation type="list" allowBlank="1" showInputMessage="1" showErrorMessage="1" sqref="H13:I16">
      <formula1>"*"</formula1>
    </dataValidation>
    <dataValidation type="list" allowBlank="1" showInputMessage="1" showErrorMessage="1" sqref="C9:F9">
      <formula1>$B$17:$B$21</formula1>
    </dataValidation>
    <dataValidation type="list" allowBlank="1" showInputMessage="1" showErrorMessage="1" sqref="D13:D16">
      <formula1>"МСМК, МС, КМС, 1 р., 2 р., 3 р., 1 юн. р., 2 юн. р., 3 юн. р."</formula1>
    </dataValidation>
  </dataValidations>
  <pageMargins left="0.75" right="0.75" top="1" bottom="1" header="0.5" footer="0.5"/>
  <pageSetup paperSize="9" orientation="portrait" verticalDpi="0" r:id="rId1"/>
  <headerFooter alignWithMargins="0"/>
  <ignoredErrors>
    <ignoredError sqref="I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3" tint="0.59999389629810485"/>
  </sheetPr>
  <dimension ref="A1:J124"/>
  <sheetViews>
    <sheetView showGridLines="0" showRowColHeaders="0" showZeros="0" showRuler="0" view="pageLayout" zoomScaleNormal="100" zoomScaleSheetLayoutView="100" workbookViewId="0">
      <selection activeCell="E21" sqref="E21"/>
    </sheetView>
  </sheetViews>
  <sheetFormatPr defaultColWidth="3.42578125" defaultRowHeight="15" x14ac:dyDescent="0.25"/>
  <cols>
    <col min="1" max="1" width="3.5703125" style="5" customWidth="1"/>
    <col min="2" max="2" width="4.28515625" style="5" customWidth="1"/>
    <col min="3" max="3" width="26.7109375" customWidth="1"/>
    <col min="4" max="4" width="5.7109375" style="249" customWidth="1"/>
    <col min="5" max="5" width="5" style="3" customWidth="1"/>
    <col min="6" max="6" width="5.85546875" style="249" customWidth="1"/>
    <col min="7" max="7" width="17.85546875" style="239" customWidth="1"/>
    <col min="8" max="8" width="8" style="244" customWidth="1"/>
    <col min="9" max="9" width="7" style="3" bestFit="1" customWidth="1"/>
    <col min="10" max="10" width="23.42578125" style="106" customWidth="1"/>
  </cols>
  <sheetData>
    <row r="1" spans="1:10" ht="18.75" x14ac:dyDescent="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148" customFormat="1" ht="15.75" x14ac:dyDescent="0.25">
      <c r="A2" s="522" t="str">
        <f>'КЗ-Общий'!A4:J4</f>
        <v>ОТКРЫТЫЙ ДЕТСКИЙ ТУРНИР "НОВОЯ ВОЛНА"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3" t="str">
        <f>'КЗ-Общий'!A6</f>
        <v>06 октября 2018 г.</v>
      </c>
      <c r="B4" s="9"/>
      <c r="C4" s="9"/>
      <c r="D4" s="247"/>
      <c r="E4" s="102"/>
      <c r="F4" s="247"/>
      <c r="G4" s="9"/>
      <c r="H4" s="242"/>
      <c r="I4" s="102"/>
      <c r="J4" s="15" t="str">
        <f>'КЗ-Общий'!J6</f>
        <v>г. Тверь</v>
      </c>
    </row>
    <row r="5" spans="1:10" ht="15" customHeight="1" x14ac:dyDescent="0.25">
      <c r="A5" s="4"/>
      <c r="B5" s="4"/>
      <c r="C5" s="1"/>
      <c r="D5" s="248"/>
      <c r="E5" s="2"/>
      <c r="F5" s="248"/>
      <c r="G5" s="238"/>
      <c r="H5" s="243"/>
      <c r="I5" s="104"/>
      <c r="J5" s="107"/>
    </row>
    <row r="6" spans="1:10" x14ac:dyDescent="0.25">
      <c r="A6" s="13"/>
      <c r="B6" s="9" t="s">
        <v>329</v>
      </c>
      <c r="C6" s="9"/>
      <c r="D6" s="247"/>
      <c r="E6" s="102"/>
      <c r="F6" s="247"/>
      <c r="G6" s="9"/>
      <c r="I6" s="254">
        <f>COUNTIF(I32:I10168,"3 юн. р.")</f>
        <v>17</v>
      </c>
      <c r="J6" s="15" t="s">
        <v>45</v>
      </c>
    </row>
    <row r="7" spans="1:10" x14ac:dyDescent="0.25">
      <c r="A7" s="13"/>
      <c r="B7" s="9" t="s">
        <v>328</v>
      </c>
      <c r="C7" s="9"/>
      <c r="D7" s="247"/>
      <c r="E7" s="102"/>
      <c r="F7" s="247"/>
      <c r="G7" s="9"/>
      <c r="I7" s="78">
        <f>COUNTIF(I32:I10168,"2 юн. р.")</f>
        <v>7</v>
      </c>
      <c r="J7" s="15" t="s">
        <v>40</v>
      </c>
    </row>
    <row r="8" spans="1:10" x14ac:dyDescent="0.25">
      <c r="A8" s="13"/>
      <c r="B8" s="9" t="s">
        <v>73</v>
      </c>
      <c r="C8" s="9"/>
      <c r="D8" s="247"/>
      <c r="E8" s="102"/>
      <c r="F8" s="247"/>
      <c r="I8" s="78">
        <f>COUNTIF(I32:I10168,"1 юн. р.")</f>
        <v>0</v>
      </c>
      <c r="J8" s="15" t="s">
        <v>36</v>
      </c>
    </row>
    <row r="9" spans="1:10" x14ac:dyDescent="0.25">
      <c r="A9" s="13"/>
      <c r="B9" s="77">
        <f>SUM(B10:B11)</f>
        <v>29</v>
      </c>
      <c r="C9" s="9" t="s">
        <v>75</v>
      </c>
      <c r="D9" s="247"/>
      <c r="E9" s="102"/>
      <c r="F9" s="247"/>
      <c r="G9" s="9"/>
      <c r="I9" s="78">
        <f>COUNTIF(I32:I10168,"3 р.")</f>
        <v>1</v>
      </c>
      <c r="J9" s="108" t="s">
        <v>44</v>
      </c>
    </row>
    <row r="10" spans="1:10" x14ac:dyDescent="0.25">
      <c r="A10" s="13"/>
      <c r="B10" s="78">
        <f>SUM(I31,I36)</f>
        <v>21</v>
      </c>
      <c r="C10" s="9" t="s">
        <v>37</v>
      </c>
      <c r="F10" s="247"/>
      <c r="G10" s="9"/>
      <c r="I10" s="254">
        <f>COUNTIF(I32:I10168,"2 р.")</f>
        <v>0</v>
      </c>
      <c r="J10" s="108" t="s">
        <v>39</v>
      </c>
    </row>
    <row r="11" spans="1:10" x14ac:dyDescent="0.25">
      <c r="A11" s="13"/>
      <c r="B11" s="82">
        <v>8</v>
      </c>
      <c r="C11" s="9" t="s">
        <v>41</v>
      </c>
      <c r="D11" s="247"/>
      <c r="E11" s="102"/>
      <c r="F11" s="247"/>
      <c r="G11" s="9"/>
      <c r="I11" s="78">
        <f>COUNTIF(I32:I10168,"1 р.")</f>
        <v>0</v>
      </c>
      <c r="J11" s="108" t="s">
        <v>35</v>
      </c>
    </row>
    <row r="12" spans="1:10" x14ac:dyDescent="0.25">
      <c r="A12" s="13"/>
      <c r="B12" s="9" t="s">
        <v>74</v>
      </c>
      <c r="C12" s="9"/>
      <c r="D12" s="247"/>
      <c r="E12" s="102"/>
      <c r="F12" s="247"/>
      <c r="I12" s="78">
        <f>COUNTIF(I32:I10168,"КМС")</f>
        <v>0</v>
      </c>
      <c r="J12" s="108" t="s">
        <v>43</v>
      </c>
    </row>
    <row r="13" spans="1:10" x14ac:dyDescent="0.25">
      <c r="A13" s="13"/>
      <c r="B13" s="77">
        <f>SUM(B14:B15)</f>
        <v>42</v>
      </c>
      <c r="C13" s="9" t="s">
        <v>75</v>
      </c>
      <c r="F13" s="247"/>
      <c r="G13" s="9"/>
      <c r="I13" s="78">
        <f>COUNTIF(I32:I10168,"МС")</f>
        <v>0</v>
      </c>
      <c r="J13" s="108" t="s">
        <v>38</v>
      </c>
    </row>
    <row r="14" spans="1:10" x14ac:dyDescent="0.25">
      <c r="A14" s="13"/>
      <c r="B14" s="78">
        <f>SUM(I79,I86,I98)</f>
        <v>34</v>
      </c>
      <c r="C14" s="9" t="s">
        <v>37</v>
      </c>
      <c r="D14" s="247"/>
      <c r="E14" s="102"/>
      <c r="F14" s="247"/>
      <c r="G14" s="9"/>
      <c r="I14" s="78">
        <f>COUNTIF(I32:I10168,"МСМК")</f>
        <v>0</v>
      </c>
      <c r="J14" s="108" t="s">
        <v>34</v>
      </c>
    </row>
    <row r="15" spans="1:10" x14ac:dyDescent="0.25">
      <c r="A15" s="13"/>
      <c r="B15" s="82">
        <v>8</v>
      </c>
      <c r="C15" s="9" t="s">
        <v>41</v>
      </c>
      <c r="D15" s="247"/>
      <c r="E15" s="102"/>
      <c r="F15" s="247"/>
      <c r="G15" s="9"/>
      <c r="I15" s="363"/>
      <c r="J15" s="79"/>
    </row>
    <row r="16" spans="1:10" x14ac:dyDescent="0.25">
      <c r="A16" s="13"/>
      <c r="B16" s="9" t="s">
        <v>332</v>
      </c>
      <c r="C16" s="9"/>
      <c r="D16" s="247"/>
      <c r="E16" s="102"/>
      <c r="F16" s="247"/>
      <c r="G16" s="9"/>
      <c r="I16" s="363"/>
      <c r="J16" s="79"/>
    </row>
    <row r="17" spans="1:10" x14ac:dyDescent="0.25">
      <c r="A17" s="13"/>
      <c r="B17" s="77">
        <f>SUM(B18:B19)</f>
        <v>9</v>
      </c>
      <c r="C17" s="9" t="s">
        <v>75</v>
      </c>
      <c r="D17" s="247"/>
      <c r="E17" s="102"/>
      <c r="F17" s="247"/>
      <c r="G17" s="9"/>
      <c r="I17" s="363"/>
      <c r="J17" s="79"/>
    </row>
    <row r="18" spans="1:10" x14ac:dyDescent="0.25">
      <c r="A18" s="13"/>
      <c r="B18" s="78">
        <v>5</v>
      </c>
      <c r="C18" s="9" t="s">
        <v>37</v>
      </c>
      <c r="D18" s="247"/>
      <c r="E18" s="102"/>
      <c r="F18" s="247"/>
      <c r="G18" s="9"/>
      <c r="I18" s="363"/>
      <c r="J18" s="79"/>
    </row>
    <row r="19" spans="1:10" x14ac:dyDescent="0.25">
      <c r="A19" s="13"/>
      <c r="B19" s="82">
        <v>4</v>
      </c>
      <c r="C19" s="9" t="s">
        <v>41</v>
      </c>
      <c r="D19" s="247"/>
      <c r="E19" s="102"/>
      <c r="F19" s="247"/>
      <c r="G19" s="9"/>
      <c r="I19" s="363"/>
      <c r="J19" s="79"/>
    </row>
    <row r="20" spans="1:10" x14ac:dyDescent="0.25">
      <c r="A20" s="13"/>
      <c r="B20" s="9" t="s">
        <v>72</v>
      </c>
      <c r="C20" s="9"/>
      <c r="D20" s="247"/>
      <c r="E20" s="89">
        <f>SUM(B9,B13,B17)</f>
        <v>80</v>
      </c>
      <c r="F20" s="247"/>
      <c r="G20" s="9"/>
      <c r="H20" s="242"/>
    </row>
    <row r="21" spans="1:10" x14ac:dyDescent="0.25">
      <c r="A21" s="13"/>
      <c r="B21" s="9" t="s">
        <v>86</v>
      </c>
      <c r="C21" s="9"/>
      <c r="D21" s="250"/>
      <c r="E21" s="102"/>
      <c r="F21" s="247"/>
      <c r="G21" s="9"/>
      <c r="H21" s="242"/>
      <c r="I21" s="102"/>
      <c r="J21" s="15"/>
    </row>
    <row r="22" spans="1:10" x14ac:dyDescent="0.25">
      <c r="A22" s="13"/>
      <c r="B22" s="77">
        <f>COUNTIF('Судейская коллегия'!F10:F49,"нет")</f>
        <v>14</v>
      </c>
      <c r="C22" s="9" t="s">
        <v>83</v>
      </c>
      <c r="F22" s="247"/>
      <c r="G22" s="9"/>
      <c r="H22" s="242"/>
      <c r="I22" s="102"/>
      <c r="J22" s="15"/>
    </row>
    <row r="23" spans="1:10" hidden="1" x14ac:dyDescent="0.25">
      <c r="A23" s="13"/>
      <c r="B23" s="77">
        <f>COUNTIF('Судейская коллегия'!F10:F49,"3К")</f>
        <v>0</v>
      </c>
      <c r="C23" s="9" t="s">
        <v>76</v>
      </c>
      <c r="F23" s="247"/>
      <c r="G23" s="9"/>
      <c r="H23" s="242"/>
      <c r="I23" s="102"/>
      <c r="J23" s="15"/>
    </row>
    <row r="24" spans="1:10" x14ac:dyDescent="0.25">
      <c r="A24" s="13"/>
      <c r="B24" s="77">
        <f>COUNTIF('Судейская коллегия'!F10:F49,"2К")</f>
        <v>2</v>
      </c>
      <c r="C24" s="9" t="s">
        <v>77</v>
      </c>
      <c r="D24" s="250"/>
      <c r="E24" s="102"/>
      <c r="F24" s="247"/>
      <c r="G24" s="9"/>
      <c r="H24" s="242"/>
      <c r="I24" s="102"/>
      <c r="J24" s="15"/>
    </row>
    <row r="25" spans="1:10" x14ac:dyDescent="0.25">
      <c r="A25" s="13"/>
      <c r="B25" s="77">
        <f>COUNTIF('Судейская коллегия'!F10:F49,"1К")</f>
        <v>6</v>
      </c>
      <c r="C25" s="9" t="s">
        <v>78</v>
      </c>
      <c r="D25" s="250"/>
      <c r="E25" s="102"/>
      <c r="F25" s="247"/>
      <c r="G25" s="9"/>
      <c r="H25" s="242"/>
      <c r="I25" s="102"/>
      <c r="J25" s="15"/>
    </row>
    <row r="26" spans="1:10" x14ac:dyDescent="0.25">
      <c r="A26" s="13"/>
      <c r="B26" s="77">
        <f>COUNTIF('Судейская коллегия'!F10:F49,"ВК")</f>
        <v>0</v>
      </c>
      <c r="C26" s="9" t="s">
        <v>79</v>
      </c>
      <c r="D26" s="247"/>
      <c r="E26" s="102"/>
      <c r="H26" s="242"/>
      <c r="I26" s="102"/>
      <c r="J26" s="15"/>
    </row>
    <row r="27" spans="1:10" ht="15" customHeight="1" thickBot="1" x14ac:dyDescent="0.3">
      <c r="A27" s="4"/>
      <c r="B27" s="4"/>
      <c r="C27" s="1"/>
      <c r="D27" s="248"/>
      <c r="E27" s="2"/>
      <c r="F27" s="248"/>
      <c r="G27" s="238"/>
      <c r="H27" s="243"/>
      <c r="I27" s="104"/>
      <c r="J27" s="107"/>
    </row>
    <row r="28" spans="1:10" ht="15.75" customHeight="1" thickBot="1" x14ac:dyDescent="0.3">
      <c r="A28" s="486" t="s">
        <v>20</v>
      </c>
      <c r="B28" s="487"/>
      <c r="C28" s="487"/>
      <c r="D28" s="487"/>
      <c r="E28" s="487"/>
      <c r="F28" s="487"/>
      <c r="G28" s="487"/>
      <c r="H28" s="487"/>
      <c r="I28" s="487"/>
      <c r="J28" s="489"/>
    </row>
    <row r="29" spans="1:10" ht="15" customHeight="1" x14ac:dyDescent="0.25">
      <c r="A29" s="490" t="s">
        <v>1</v>
      </c>
      <c r="B29" s="490" t="s">
        <v>11</v>
      </c>
      <c r="C29" s="496" t="s">
        <v>6</v>
      </c>
      <c r="D29" s="497"/>
      <c r="E29" s="498"/>
      <c r="F29" s="353" t="s">
        <v>7</v>
      </c>
      <c r="G29" s="492" t="s">
        <v>8</v>
      </c>
      <c r="H29" s="283" t="s">
        <v>3</v>
      </c>
      <c r="I29" s="270" t="s">
        <v>12</v>
      </c>
      <c r="J29" s="494" t="s">
        <v>9</v>
      </c>
    </row>
    <row r="30" spans="1:10" ht="15" customHeight="1" thickBot="1" x14ac:dyDescent="0.3">
      <c r="A30" s="491"/>
      <c r="B30" s="491"/>
      <c r="C30" s="499"/>
      <c r="D30" s="500"/>
      <c r="E30" s="501"/>
      <c r="F30" s="354" t="s">
        <v>2</v>
      </c>
      <c r="G30" s="493"/>
      <c r="H30" s="284" t="s">
        <v>10</v>
      </c>
      <c r="I30" s="271" t="s">
        <v>4</v>
      </c>
      <c r="J30" s="495"/>
    </row>
    <row r="31" spans="1:10" ht="15.75" customHeight="1" thickBot="1" x14ac:dyDescent="0.3">
      <c r="A31" s="58" t="s">
        <v>309</v>
      </c>
      <c r="B31" s="346"/>
      <c r="C31" s="59"/>
      <c r="D31" s="346"/>
      <c r="E31" s="346"/>
      <c r="F31" s="355"/>
      <c r="G31" s="59"/>
      <c r="H31" s="285"/>
      <c r="I31" s="110">
        <f>[1]отчёт!$K$1</f>
        <v>4</v>
      </c>
      <c r="J31" s="109" t="s">
        <v>5</v>
      </c>
    </row>
    <row r="32" spans="1:10" x14ac:dyDescent="0.25">
      <c r="A32" s="8">
        <f>[1]отчёт!A1</f>
        <v>1</v>
      </c>
      <c r="B32" s="230">
        <f>[1]отчёт!B1</f>
        <v>1</v>
      </c>
      <c r="C32" s="480" t="str">
        <f>[1]отчёт!C1</f>
        <v>Гайворонский Артём Игоревич</v>
      </c>
      <c r="D32" s="481"/>
      <c r="E32" s="482"/>
      <c r="F32" s="356">
        <f>[1]отчёт!D1</f>
        <v>23.9</v>
      </c>
      <c r="G32" s="240" t="str">
        <f>[1]отчёт!G1</f>
        <v>Московская область</v>
      </c>
      <c r="H32" s="286">
        <f>[1]отчёт!H1</f>
        <v>40537</v>
      </c>
      <c r="I32" s="231">
        <f>[1]отчёт!I1</f>
        <v>0</v>
      </c>
      <c r="J32" s="287" t="str">
        <f>[1]отчёт!J1</f>
        <v>Беликова Е.В.</v>
      </c>
    </row>
    <row r="33" spans="1:10" x14ac:dyDescent="0.25">
      <c r="A33" s="233">
        <f>[1]отчёт!A2</f>
        <v>2</v>
      </c>
      <c r="B33" s="288">
        <f>[1]отчёт!B2</f>
        <v>2</v>
      </c>
      <c r="C33" s="517" t="str">
        <f>[1]отчёт!C2</f>
        <v>Шулепов Константин Олегович</v>
      </c>
      <c r="D33" s="518"/>
      <c r="E33" s="519"/>
      <c r="F33" s="357">
        <f>[1]отчёт!D2</f>
        <v>23.4</v>
      </c>
      <c r="G33" s="290" t="str">
        <f>[1]отчёт!G2</f>
        <v>Владимирская область</v>
      </c>
      <c r="H33" s="291">
        <f>[1]отчёт!H2</f>
        <v>40719</v>
      </c>
      <c r="I33" s="289">
        <f>[1]отчёт!I2</f>
        <v>0</v>
      </c>
      <c r="J33" s="292" t="str">
        <f>[1]отчёт!J2</f>
        <v>Асадуллаев Э.Э.</v>
      </c>
    </row>
    <row r="34" spans="1:10" x14ac:dyDescent="0.25">
      <c r="A34" s="233">
        <f>[1]отчёт!A3</f>
        <v>3</v>
      </c>
      <c r="B34" s="288">
        <f>[1]отчёт!B3</f>
        <v>3</v>
      </c>
      <c r="C34" s="477" t="str">
        <f>[1]отчёт!C3</f>
        <v>Виноградов Никита Алексеевич</v>
      </c>
      <c r="D34" s="478"/>
      <c r="E34" s="479"/>
      <c r="F34" s="357">
        <f>[1]отчёт!D3</f>
        <v>23.099999999999998</v>
      </c>
      <c r="G34" s="290" t="str">
        <f>[1]отчёт!G3</f>
        <v>Тверская область</v>
      </c>
      <c r="H34" s="291">
        <f>[1]отчёт!H3</f>
        <v>40894</v>
      </c>
      <c r="I34" s="289">
        <f>[1]отчёт!I3</f>
        <v>0</v>
      </c>
      <c r="J34" s="292" t="str">
        <f>[1]отчёт!J3</f>
        <v>Новикова И.Е.</v>
      </c>
    </row>
    <row r="35" spans="1:10" ht="15.75" thickBot="1" x14ac:dyDescent="0.3">
      <c r="A35" s="88">
        <f>[1]отчёт!A4</f>
        <v>4</v>
      </c>
      <c r="B35" s="352" t="s">
        <v>70</v>
      </c>
      <c r="C35" s="483" t="str">
        <f>[1]отчёт!C4</f>
        <v>Белорусов Денис Алексеевич</v>
      </c>
      <c r="D35" s="484"/>
      <c r="E35" s="485"/>
      <c r="F35" s="359">
        <f>[1]отчёт!D4</f>
        <v>21</v>
      </c>
      <c r="G35" s="296" t="str">
        <f>[1]отчёт!G4</f>
        <v>Владимирская область</v>
      </c>
      <c r="H35" s="297">
        <f>[1]отчёт!H4</f>
        <v>40489</v>
      </c>
      <c r="I35" s="295">
        <f>[1]отчёт!I4</f>
        <v>0</v>
      </c>
      <c r="J35" s="298" t="str">
        <f>[1]отчёт!J4</f>
        <v>Неровнов А.В.</v>
      </c>
    </row>
    <row r="36" spans="1:10" ht="15.75" customHeight="1" thickBot="1" x14ac:dyDescent="0.3">
      <c r="A36" s="58" t="s">
        <v>310</v>
      </c>
      <c r="B36" s="269"/>
      <c r="C36" s="59"/>
      <c r="D36" s="269"/>
      <c r="E36" s="269"/>
      <c r="F36" s="355"/>
      <c r="G36" s="59"/>
      <c r="H36" s="285"/>
      <c r="I36" s="110">
        <f>[2]отчёт!$K$1</f>
        <v>17</v>
      </c>
      <c r="J36" s="109" t="s">
        <v>5</v>
      </c>
    </row>
    <row r="37" spans="1:10" x14ac:dyDescent="0.25">
      <c r="A37" s="8">
        <f>[2]отчёт!A1</f>
        <v>1</v>
      </c>
      <c r="B37" s="230">
        <f>[2]отчёт!B1</f>
        <v>1</v>
      </c>
      <c r="C37" s="480" t="str">
        <f>[2]отчёт!C1</f>
        <v>Грицаенко Евгений Иванович</v>
      </c>
      <c r="D37" s="481"/>
      <c r="E37" s="482"/>
      <c r="F37" s="356">
        <f>[2]отчёт!D1</f>
        <v>40.799999999999997</v>
      </c>
      <c r="G37" s="240" t="str">
        <f>[2]отчёт!G1</f>
        <v>Московская область</v>
      </c>
      <c r="H37" s="286">
        <f>[2]отчёт!H1</f>
        <v>40110</v>
      </c>
      <c r="I37" s="231" t="str">
        <f>[2]отчёт!I1</f>
        <v>3 юн. р.</v>
      </c>
      <c r="J37" s="287" t="str">
        <f>[2]отчёт!J1</f>
        <v>Беликова Е.В.</v>
      </c>
    </row>
    <row r="38" spans="1:10" x14ac:dyDescent="0.25">
      <c r="A38" s="233">
        <f>[2]отчёт!A2</f>
        <v>2</v>
      </c>
      <c r="B38" s="288">
        <f>[2]отчёт!B2</f>
        <v>2</v>
      </c>
      <c r="C38" s="517" t="str">
        <f>[2]отчёт!C2</f>
        <v>Матвеев Евгений Игоревич</v>
      </c>
      <c r="D38" s="518"/>
      <c r="E38" s="519"/>
      <c r="F38" s="357">
        <f>[2]отчёт!D2</f>
        <v>40.4</v>
      </c>
      <c r="G38" s="290" t="str">
        <f>[2]отчёт!G2</f>
        <v>Владимирская область</v>
      </c>
      <c r="H38" s="291">
        <f>[2]отчёт!H2</f>
        <v>40359</v>
      </c>
      <c r="I38" s="289">
        <f>[2]отчёт!I2</f>
        <v>0</v>
      </c>
      <c r="J38" s="292" t="str">
        <f>[2]отчёт!J2</f>
        <v>Неровнов А.В.</v>
      </c>
    </row>
    <row r="39" spans="1:10" x14ac:dyDescent="0.25">
      <c r="A39" s="233">
        <f>[2]отчёт!A3</f>
        <v>3</v>
      </c>
      <c r="B39" s="288">
        <f>[2]отчёт!B3</f>
        <v>3</v>
      </c>
      <c r="C39" s="477" t="str">
        <f>[2]отчёт!C3</f>
        <v>Писаренко Никита Михайлович</v>
      </c>
      <c r="D39" s="478"/>
      <c r="E39" s="479"/>
      <c r="F39" s="357">
        <f>[2]отчёт!D3</f>
        <v>39</v>
      </c>
      <c r="G39" s="290" t="str">
        <f>[2]отчёт!G3</f>
        <v>Тверская область</v>
      </c>
      <c r="H39" s="291">
        <f>[2]отчёт!H3</f>
        <v>39786</v>
      </c>
      <c r="I39" s="289">
        <f>[2]отчёт!I3</f>
        <v>0</v>
      </c>
      <c r="J39" s="292" t="str">
        <f>[2]отчёт!J3</f>
        <v>Жуков И.Е.</v>
      </c>
    </row>
    <row r="40" spans="1:10" ht="15.75" thickBot="1" x14ac:dyDescent="0.3">
      <c r="A40" s="88">
        <f>[2]отчёт!A4</f>
        <v>4</v>
      </c>
      <c r="B40" s="352" t="s">
        <v>70</v>
      </c>
      <c r="C40" s="483" t="str">
        <f>[2]отчёт!C4</f>
        <v>Афонин Егор Андреевич</v>
      </c>
      <c r="D40" s="484"/>
      <c r="E40" s="485"/>
      <c r="F40" s="359">
        <f>[2]отчёт!D4</f>
        <v>37.799999999999997</v>
      </c>
      <c r="G40" s="296" t="str">
        <f>[2]отчёт!G4</f>
        <v>Московская область</v>
      </c>
      <c r="H40" s="297">
        <f>[2]отчёт!H4</f>
        <v>39892</v>
      </c>
      <c r="I40" s="295" t="str">
        <f>[2]отчёт!I4</f>
        <v>3 юн. р.</v>
      </c>
      <c r="J40" s="298" t="str">
        <f>[2]отчёт!J4</f>
        <v>Беликова Е.В.</v>
      </c>
    </row>
    <row r="41" spans="1:10" x14ac:dyDescent="0.25">
      <c r="A41" s="8">
        <f>[2]отчёт!A5</f>
        <v>5</v>
      </c>
      <c r="B41" s="299" t="str">
        <f>[2]отчёт!B5</f>
        <v>5-8</v>
      </c>
      <c r="C41" s="480" t="str">
        <f>[2]отчёт!C5</f>
        <v>Смирнов Кирилл Алексеевич</v>
      </c>
      <c r="D41" s="481" t="str">
        <f>[3]отчёт!D3</f>
        <v xml:space="preserve"> </v>
      </c>
      <c r="E41" s="481"/>
      <c r="F41" s="482"/>
      <c r="G41" s="300" t="str">
        <f>[2]отчёт!G5</f>
        <v>Тверская область</v>
      </c>
      <c r="H41" s="286">
        <f>[2]отчёт!H5</f>
        <v>39838</v>
      </c>
      <c r="I41" s="232">
        <f>[2]отчёт!I5</f>
        <v>0</v>
      </c>
      <c r="J41" s="301" t="str">
        <f>[2]отчёт!J5</f>
        <v>Тишинин А.И.</v>
      </c>
    </row>
    <row r="42" spans="1:10" x14ac:dyDescent="0.25">
      <c r="A42" s="233">
        <f>[2]отчёт!A6</f>
        <v>6</v>
      </c>
      <c r="B42" s="299" t="str">
        <f>[2]отчёт!B6</f>
        <v>5-8</v>
      </c>
      <c r="C42" s="477" t="str">
        <f>[2]отчёт!C6</f>
        <v>Титов Трофим Дмитриевич</v>
      </c>
      <c r="D42" s="478" t="str">
        <f>[3]отчёт!D4</f>
        <v xml:space="preserve"> </v>
      </c>
      <c r="E42" s="478"/>
      <c r="F42" s="479"/>
      <c r="G42" s="303" t="str">
        <f>[2]отчёт!G6</f>
        <v>Тверская область</v>
      </c>
      <c r="H42" s="291">
        <f>[2]отчёт!H6</f>
        <v>39973</v>
      </c>
      <c r="I42" s="302">
        <f>[2]отчёт!I6</f>
        <v>0</v>
      </c>
      <c r="J42" s="304" t="str">
        <f>[2]отчёт!J6</f>
        <v>Новикова И.Е.</v>
      </c>
    </row>
    <row r="43" spans="1:10" x14ac:dyDescent="0.25">
      <c r="A43" s="8">
        <f>[2]отчёт!A7</f>
        <v>7</v>
      </c>
      <c r="B43" s="305" t="str">
        <f>[2]отчёт!B7</f>
        <v>5-8</v>
      </c>
      <c r="C43" s="477" t="str">
        <f>[2]отчёт!C7</f>
        <v>Болбат Максим Владимирович</v>
      </c>
      <c r="D43" s="478">
        <f>[3]отчёт!D5</f>
        <v>0</v>
      </c>
      <c r="E43" s="478"/>
      <c r="F43" s="479"/>
      <c r="G43" s="300" t="str">
        <f>[2]отчёт!G7</f>
        <v>Тверская область</v>
      </c>
      <c r="H43" s="286">
        <f>[2]отчёт!H7</f>
        <v>39886</v>
      </c>
      <c r="I43" s="232">
        <f>[2]отчёт!I7</f>
        <v>0</v>
      </c>
      <c r="J43" s="301" t="str">
        <f>[2]отчёт!J7</f>
        <v>Жуков И.Е.</v>
      </c>
    </row>
    <row r="44" spans="1:10" ht="15.75" thickBot="1" x14ac:dyDescent="0.3">
      <c r="A44" s="87">
        <f>[2]отчёт!A8</f>
        <v>8</v>
      </c>
      <c r="B44" s="306" t="str">
        <f>[2]отчёт!B8</f>
        <v>5-8</v>
      </c>
      <c r="C44" s="474" t="str">
        <f>[2]отчёт!C8</f>
        <v>Дмитриев Даниил Евгеньевич</v>
      </c>
      <c r="D44" s="475">
        <f>[3]отчёт!D6</f>
        <v>0</v>
      </c>
      <c r="E44" s="475"/>
      <c r="F44" s="476"/>
      <c r="G44" s="307" t="str">
        <f>[2]отчёт!G8</f>
        <v>Тверская область</v>
      </c>
      <c r="H44" s="293">
        <f>[2]отчёт!H8</f>
        <v>39850</v>
      </c>
      <c r="I44" s="235">
        <f>[2]отчёт!I8</f>
        <v>0</v>
      </c>
      <c r="J44" s="308" t="str">
        <f>[2]отчёт!J8</f>
        <v>Жуков И.Е.</v>
      </c>
    </row>
    <row r="45" spans="1:10" x14ac:dyDescent="0.25">
      <c r="A45" s="8">
        <f>[2]отчёт!A9</f>
        <v>9</v>
      </c>
      <c r="B45" s="299" t="str">
        <f>[2]отчёт!B9</f>
        <v>9-16</v>
      </c>
      <c r="C45" s="480" t="str">
        <f>[2]отчёт!C9</f>
        <v>Викулин Данила Алексеевич</v>
      </c>
      <c r="D45" s="481">
        <f>[3]отчёт!D7</f>
        <v>0</v>
      </c>
      <c r="E45" s="481"/>
      <c r="F45" s="482"/>
      <c r="G45" s="300" t="str">
        <f>[2]отчёт!G9</f>
        <v>Московская область</v>
      </c>
      <c r="H45" s="286">
        <f>[2]отчёт!H9</f>
        <v>40381</v>
      </c>
      <c r="I45" s="232">
        <f>[2]отчёт!I9</f>
        <v>0</v>
      </c>
      <c r="J45" s="301" t="str">
        <f>[2]отчёт!J9</f>
        <v>Беликова Е.В.</v>
      </c>
    </row>
    <row r="46" spans="1:10" x14ac:dyDescent="0.25">
      <c r="A46" s="8">
        <f>[2]отчёт!A10</f>
        <v>10</v>
      </c>
      <c r="B46" s="299" t="str">
        <f>[2]отчёт!B10</f>
        <v>9-16</v>
      </c>
      <c r="C46" s="477" t="str">
        <f>[2]отчёт!C10</f>
        <v>Фадин Дмитрий Эдуардович</v>
      </c>
      <c r="D46" s="478">
        <f>[3]отчёт!D8</f>
        <v>0</v>
      </c>
      <c r="E46" s="478"/>
      <c r="F46" s="479"/>
      <c r="G46" s="300" t="str">
        <f>[2]отчёт!G10</f>
        <v>Владимирская область</v>
      </c>
      <c r="H46" s="286">
        <f>[2]отчёт!H10</f>
        <v>39885</v>
      </c>
      <c r="I46" s="232">
        <f>[2]отчёт!I10</f>
        <v>0</v>
      </c>
      <c r="J46" s="301" t="str">
        <f>[2]отчёт!J10</f>
        <v>Асадуллаев Э.Э.</v>
      </c>
    </row>
    <row r="47" spans="1:10" x14ac:dyDescent="0.25">
      <c r="A47" s="8">
        <f>[2]отчёт!A11</f>
        <v>11</v>
      </c>
      <c r="B47" s="305" t="str">
        <f>[2]отчёт!B11</f>
        <v>9-16</v>
      </c>
      <c r="C47" s="477" t="str">
        <f>[2]отчёт!C11</f>
        <v>Щулепов Константин Олегович</v>
      </c>
      <c r="D47" s="478">
        <f>[3]отчёт!D9</f>
        <v>0</v>
      </c>
      <c r="E47" s="478"/>
      <c r="F47" s="479"/>
      <c r="G47" s="300" t="str">
        <f>[2]отчёт!G11</f>
        <v>Владимирская область</v>
      </c>
      <c r="H47" s="286">
        <f>[2]отчёт!H11</f>
        <v>40136</v>
      </c>
      <c r="I47" s="232">
        <f>[2]отчёт!I11</f>
        <v>0</v>
      </c>
      <c r="J47" s="301" t="str">
        <f>[2]отчёт!J11</f>
        <v>Асадуллаев Э.Э.</v>
      </c>
    </row>
    <row r="48" spans="1:10" x14ac:dyDescent="0.25">
      <c r="A48" s="8">
        <f>[2]отчёт!A12</f>
        <v>12</v>
      </c>
      <c r="B48" s="299" t="str">
        <f>[2]отчёт!B12</f>
        <v>9-16</v>
      </c>
      <c r="C48" s="477" t="str">
        <f>[2]отчёт!C12</f>
        <v>Бутаев Тимур Эрматжонович</v>
      </c>
      <c r="D48" s="478">
        <f>[3]отчёт!D10</f>
        <v>0</v>
      </c>
      <c r="E48" s="478"/>
      <c r="F48" s="479"/>
      <c r="G48" s="300" t="str">
        <f>[2]отчёт!G12</f>
        <v>Владимирская область</v>
      </c>
      <c r="H48" s="286">
        <f>[2]отчёт!H12</f>
        <v>40433</v>
      </c>
      <c r="I48" s="232">
        <f>[2]отчёт!I12</f>
        <v>0</v>
      </c>
      <c r="J48" s="301" t="str">
        <f>[2]отчёт!J12</f>
        <v>Астанов С.</v>
      </c>
    </row>
    <row r="49" spans="1:10" x14ac:dyDescent="0.25">
      <c r="A49" s="8">
        <f>[2]отчёт!A13</f>
        <v>13</v>
      </c>
      <c r="B49" s="305" t="str">
        <f>[2]отчёт!B13</f>
        <v>9-16</v>
      </c>
      <c r="C49" s="477" t="str">
        <f>[2]отчёт!C13</f>
        <v>Филиппов Денис Владимирович</v>
      </c>
      <c r="D49" s="478">
        <f>[3]отчёт!D11</f>
        <v>0</v>
      </c>
      <c r="E49" s="478"/>
      <c r="F49" s="479"/>
      <c r="G49" s="300" t="str">
        <f>[2]отчёт!G13</f>
        <v>Владимирская область</v>
      </c>
      <c r="H49" s="286">
        <f>[2]отчёт!H13</f>
        <v>39893</v>
      </c>
      <c r="I49" s="232">
        <f>[2]отчёт!I13</f>
        <v>0</v>
      </c>
      <c r="J49" s="301" t="str">
        <f>[2]отчёт!J13</f>
        <v>Асадуллаев Э.Э</v>
      </c>
    </row>
    <row r="50" spans="1:10" x14ac:dyDescent="0.25">
      <c r="A50" s="8">
        <f>[2]отчёт!A14</f>
        <v>14</v>
      </c>
      <c r="B50" s="299" t="str">
        <f>[2]отчёт!B14</f>
        <v>9-16</v>
      </c>
      <c r="C50" s="477" t="str">
        <f>[2]отчёт!C14</f>
        <v>Бугров Илья Сергеевич</v>
      </c>
      <c r="D50" s="478">
        <f>[3]отчёт!D12</f>
        <v>0</v>
      </c>
      <c r="E50" s="478"/>
      <c r="F50" s="479"/>
      <c r="G50" s="300" t="str">
        <f>[2]отчёт!G14</f>
        <v>Владимирская область</v>
      </c>
      <c r="H50" s="286">
        <f>[2]отчёт!H14</f>
        <v>40332</v>
      </c>
      <c r="I50" s="232">
        <f>[2]отчёт!I14</f>
        <v>0</v>
      </c>
      <c r="J50" s="301" t="str">
        <f>[2]отчёт!J14</f>
        <v>Астанов С.</v>
      </c>
    </row>
    <row r="51" spans="1:10" x14ac:dyDescent="0.25">
      <c r="A51" s="8">
        <f>[2]отчёт!A15</f>
        <v>15</v>
      </c>
      <c r="B51" s="305" t="str">
        <f>[2]отчёт!B15</f>
        <v>9-16</v>
      </c>
      <c r="C51" s="477" t="str">
        <f>[2]отчёт!C15</f>
        <v>Буров Тихон Максимович</v>
      </c>
      <c r="D51" s="478">
        <f>[3]отчёт!D13</f>
        <v>0</v>
      </c>
      <c r="E51" s="478"/>
      <c r="F51" s="479"/>
      <c r="G51" s="300" t="str">
        <f>[2]отчёт!G15</f>
        <v>Владимирская область</v>
      </c>
      <c r="H51" s="286">
        <f>[2]отчёт!H15</f>
        <v>40268</v>
      </c>
      <c r="I51" s="232">
        <f>[2]отчёт!I15</f>
        <v>0</v>
      </c>
      <c r="J51" s="301" t="str">
        <f>[2]отчёт!J15</f>
        <v>Асадуллаев Э.Э.</v>
      </c>
    </row>
    <row r="52" spans="1:10" ht="15.75" thickBot="1" x14ac:dyDescent="0.3">
      <c r="A52" s="87">
        <f>[2]отчёт!A16</f>
        <v>16</v>
      </c>
      <c r="B52" s="309" t="str">
        <f>[2]отчёт!B16</f>
        <v>9-16</v>
      </c>
      <c r="C52" s="474" t="str">
        <f>[2]отчёт!C16</f>
        <v xml:space="preserve">Анненков Дмитрий Сергеевич </v>
      </c>
      <c r="D52" s="475">
        <f>[3]отчёт!D14</f>
        <v>0</v>
      </c>
      <c r="E52" s="475"/>
      <c r="F52" s="476"/>
      <c r="G52" s="307" t="str">
        <f>[2]отчёт!G16</f>
        <v>Владимирская область</v>
      </c>
      <c r="H52" s="293">
        <f>[2]отчёт!H16</f>
        <v>40179</v>
      </c>
      <c r="I52" s="235">
        <f>[2]отчёт!I16</f>
        <v>0</v>
      </c>
      <c r="J52" s="308">
        <f>[2]отчёт!J16</f>
        <v>0</v>
      </c>
    </row>
    <row r="53" spans="1:10" ht="15.75" thickBot="1" x14ac:dyDescent="0.3">
      <c r="A53" s="87">
        <f>[2]отчёт!A17</f>
        <v>17</v>
      </c>
      <c r="B53" s="348" t="str">
        <f>[2]отчёт!B17</f>
        <v>17</v>
      </c>
      <c r="C53" s="474" t="str">
        <f>[2]отчёт!C17</f>
        <v>Зубков Вадим Александрович</v>
      </c>
      <c r="D53" s="475" t="e">
        <f>[3]отчёт!D15</f>
        <v>#REF!</v>
      </c>
      <c r="E53" s="475"/>
      <c r="F53" s="476"/>
      <c r="G53" s="307" t="str">
        <f>[2]отчёт!G17</f>
        <v>Владимирская область</v>
      </c>
      <c r="H53" s="293">
        <f>[2]отчёт!H17</f>
        <v>40303</v>
      </c>
      <c r="I53" s="235" t="str">
        <f>[2]отчёт!I17</f>
        <v>3 юн. р.</v>
      </c>
      <c r="J53" s="308" t="str">
        <f>[2]отчёт!J17</f>
        <v>Амелин С.А.</v>
      </c>
    </row>
    <row r="54" spans="1:10" ht="15.75" customHeight="1" thickBot="1" x14ac:dyDescent="0.3">
      <c r="A54" s="58" t="s">
        <v>311</v>
      </c>
      <c r="B54" s="346"/>
      <c r="C54" s="59"/>
      <c r="D54" s="346"/>
      <c r="E54" s="346"/>
      <c r="F54" s="355"/>
      <c r="G54" s="59"/>
      <c r="H54" s="285"/>
      <c r="I54" s="110">
        <f>[4]отчёт!$K$1</f>
        <v>8</v>
      </c>
      <c r="J54" s="109" t="s">
        <v>5</v>
      </c>
    </row>
    <row r="55" spans="1:10" x14ac:dyDescent="0.25">
      <c r="A55" s="8">
        <f>[4]отчёт!A1</f>
        <v>1</v>
      </c>
      <c r="B55" s="230">
        <f>[4]отчёт!B1</f>
        <v>1</v>
      </c>
      <c r="C55" s="480" t="str">
        <f>[4]отчёт!C1</f>
        <v>Гайворонская Ярослава Игоревна</v>
      </c>
      <c r="D55" s="481"/>
      <c r="E55" s="482"/>
      <c r="F55" s="356">
        <f>[4]отчёт!D1</f>
        <v>24.000000000000004</v>
      </c>
      <c r="G55" s="240" t="str">
        <f>[4]отчёт!G1</f>
        <v>Московская область</v>
      </c>
      <c r="H55" s="286">
        <f>[4]отчёт!H1</f>
        <v>39887</v>
      </c>
      <c r="I55" s="231" t="str">
        <f>[4]отчёт!I1</f>
        <v>2 юн. р.</v>
      </c>
      <c r="J55" s="287" t="str">
        <f>[4]отчёт!J1</f>
        <v>Беликова Е.В.</v>
      </c>
    </row>
    <row r="56" spans="1:10" x14ac:dyDescent="0.25">
      <c r="A56" s="233">
        <f>[4]отчёт!A2</f>
        <v>2</v>
      </c>
      <c r="B56" s="288">
        <f>[4]отчёт!B2</f>
        <v>2</v>
      </c>
      <c r="C56" s="517" t="str">
        <f>[4]отчёт!C2</f>
        <v>Скрипникова Анна Александр.</v>
      </c>
      <c r="D56" s="518"/>
      <c r="E56" s="519"/>
      <c r="F56" s="357">
        <f>[4]отчёт!D2</f>
        <v>23.699999999999996</v>
      </c>
      <c r="G56" s="290" t="str">
        <f>[4]отчёт!G2</f>
        <v>Тверская область</v>
      </c>
      <c r="H56" s="291">
        <f>[4]отчёт!H2</f>
        <v>39809</v>
      </c>
      <c r="I56" s="289" t="str">
        <f>[4]отчёт!I2</f>
        <v>3 юн. р.</v>
      </c>
      <c r="J56" s="292" t="str">
        <f>[4]отчёт!J2</f>
        <v>Жуков И.Е. Новикова И.Е.</v>
      </c>
    </row>
    <row r="57" spans="1:10" x14ac:dyDescent="0.25">
      <c r="A57" s="233">
        <f>[4]отчёт!A3</f>
        <v>3</v>
      </c>
      <c r="B57" s="288">
        <f>[4]отчёт!B3</f>
        <v>3</v>
      </c>
      <c r="C57" s="477" t="str">
        <f>[4]отчёт!C3</f>
        <v>Мартынова Светлана Андреевна</v>
      </c>
      <c r="D57" s="478"/>
      <c r="E57" s="479"/>
      <c r="F57" s="357">
        <f>[4]отчёт!D3</f>
        <v>23.4</v>
      </c>
      <c r="G57" s="290" t="str">
        <f>[4]отчёт!G3</f>
        <v>Владимирская область</v>
      </c>
      <c r="H57" s="291">
        <f>[4]отчёт!H3</f>
        <v>40398</v>
      </c>
      <c r="I57" s="289">
        <f>[4]отчёт!I3</f>
        <v>0</v>
      </c>
      <c r="J57" s="292" t="str">
        <f>[4]отчёт!J3</f>
        <v>Асадуллаев Э.Э.</v>
      </c>
    </row>
    <row r="58" spans="1:10" ht="15.75" thickBot="1" x14ac:dyDescent="0.3">
      <c r="A58" s="88">
        <f>[4]отчёт!A4</f>
        <v>4</v>
      </c>
      <c r="B58" s="352" t="s">
        <v>70</v>
      </c>
      <c r="C58" s="483" t="str">
        <f>[4]отчёт!C4</f>
        <v>Кушнир Олеся Олеговна</v>
      </c>
      <c r="D58" s="484"/>
      <c r="E58" s="485"/>
      <c r="F58" s="359">
        <f>[4]отчёт!D4</f>
        <v>22.799999999999997</v>
      </c>
      <c r="G58" s="296" t="str">
        <f>[4]отчёт!G4</f>
        <v>Тверская область</v>
      </c>
      <c r="H58" s="297">
        <f>[4]отчёт!H4</f>
        <v>39928</v>
      </c>
      <c r="I58" s="295">
        <f>[4]отчёт!I4</f>
        <v>0</v>
      </c>
      <c r="J58" s="298" t="str">
        <f>[4]отчёт!J4</f>
        <v>Соколов П.В.</v>
      </c>
    </row>
    <row r="59" spans="1:10" x14ac:dyDescent="0.25">
      <c r="A59" s="8">
        <f>[4]отчёт!A5</f>
        <v>5</v>
      </c>
      <c r="B59" s="299" t="str">
        <f>[4]отчёт!B5</f>
        <v>5-8</v>
      </c>
      <c r="C59" s="480" t="str">
        <f>[4]отчёт!C5</f>
        <v>Курышова Арина Михайловна</v>
      </c>
      <c r="D59" s="481" t="e">
        <f>[3]отчёт!D20</f>
        <v>#REF!</v>
      </c>
      <c r="E59" s="481"/>
      <c r="F59" s="482"/>
      <c r="G59" s="300" t="str">
        <f>[4]отчёт!G5</f>
        <v>Владимирская область</v>
      </c>
      <c r="H59" s="286">
        <f>[4]отчёт!H5</f>
        <v>40371</v>
      </c>
      <c r="I59" s="232" t="str">
        <f>[4]отчёт!I5</f>
        <v>2 юн. р.</v>
      </c>
      <c r="J59" s="301" t="str">
        <f>[4]отчёт!J5</f>
        <v>Амелин С.А.</v>
      </c>
    </row>
    <row r="60" spans="1:10" x14ac:dyDescent="0.25">
      <c r="A60" s="233">
        <f>[4]отчёт!A6</f>
        <v>6</v>
      </c>
      <c r="B60" s="299" t="str">
        <f>[4]отчёт!B6</f>
        <v>5-8</v>
      </c>
      <c r="C60" s="477" t="str">
        <f>[4]отчёт!C6</f>
        <v>Дергач Яна Владимировна</v>
      </c>
      <c r="D60" s="478" t="e">
        <f>[3]отчёт!D21</f>
        <v>#REF!</v>
      </c>
      <c r="E60" s="478"/>
      <c r="F60" s="479"/>
      <c r="G60" s="303" t="str">
        <f>[4]отчёт!G6</f>
        <v>Тверская область</v>
      </c>
      <c r="H60" s="291">
        <f>[4]отчёт!H6</f>
        <v>40354</v>
      </c>
      <c r="I60" s="302">
        <f>[4]отчёт!I6</f>
        <v>0</v>
      </c>
      <c r="J60" s="304" t="str">
        <f>[4]отчёт!J6</f>
        <v>Новикова И.Е.</v>
      </c>
    </row>
    <row r="61" spans="1:10" x14ac:dyDescent="0.25">
      <c r="A61" s="8">
        <f>[4]отчёт!A7</f>
        <v>7</v>
      </c>
      <c r="B61" s="305" t="str">
        <f>[4]отчёт!B7</f>
        <v>5-8</v>
      </c>
      <c r="C61" s="477" t="str">
        <f>[4]отчёт!C7</f>
        <v>Михеева Елизавета Андреевна</v>
      </c>
      <c r="D61" s="478" t="e">
        <f>[3]отчёт!D22</f>
        <v>#REF!</v>
      </c>
      <c r="E61" s="478"/>
      <c r="F61" s="479"/>
      <c r="G61" s="300" t="str">
        <f>[4]отчёт!G7</f>
        <v>Тверская область</v>
      </c>
      <c r="H61" s="286">
        <f>[4]отчёт!H7</f>
        <v>39798</v>
      </c>
      <c r="I61" s="232">
        <f>[4]отчёт!I7</f>
        <v>0</v>
      </c>
      <c r="J61" s="301" t="str">
        <f>[4]отчёт!J7</f>
        <v>Кузнецов Ю.А.</v>
      </c>
    </row>
    <row r="62" spans="1:10" ht="15.75" thickBot="1" x14ac:dyDescent="0.3">
      <c r="A62" s="87">
        <f>[4]отчёт!A8</f>
        <v>8</v>
      </c>
      <c r="B62" s="306" t="str">
        <f>[4]отчёт!B8</f>
        <v>5-8</v>
      </c>
      <c r="C62" s="474" t="str">
        <f>[4]отчёт!C8</f>
        <v>Новикова Ярослава Дмитриевна</v>
      </c>
      <c r="D62" s="475" t="e">
        <f>[3]отчёт!D23</f>
        <v>#REF!</v>
      </c>
      <c r="E62" s="475"/>
      <c r="F62" s="476"/>
      <c r="G62" s="307" t="str">
        <f>[4]отчёт!G8</f>
        <v>Тверская область</v>
      </c>
      <c r="H62" s="293">
        <f>[4]отчёт!H8</f>
        <v>40141</v>
      </c>
      <c r="I62" s="235" t="str">
        <f>[4]отчёт!I8</f>
        <v>3 юн. р.</v>
      </c>
      <c r="J62" s="308" t="str">
        <f>[4]отчёт!J8</f>
        <v>Новикова И.Е.</v>
      </c>
    </row>
    <row r="63" spans="1:10" ht="15.75" customHeight="1" thickBot="1" x14ac:dyDescent="0.3">
      <c r="A63" s="486" t="s">
        <v>140</v>
      </c>
      <c r="B63" s="487"/>
      <c r="C63" s="487"/>
      <c r="D63" s="487"/>
      <c r="E63" s="487"/>
      <c r="F63" s="487"/>
      <c r="G63" s="487"/>
      <c r="H63" s="487"/>
      <c r="I63" s="487"/>
      <c r="J63" s="489"/>
    </row>
    <row r="64" spans="1:10" ht="15" customHeight="1" x14ac:dyDescent="0.25">
      <c r="A64" s="490" t="s">
        <v>1</v>
      </c>
      <c r="B64" s="490" t="s">
        <v>11</v>
      </c>
      <c r="C64" s="496" t="s">
        <v>6</v>
      </c>
      <c r="D64" s="497"/>
      <c r="E64" s="498"/>
      <c r="F64" s="353" t="s">
        <v>7</v>
      </c>
      <c r="G64" s="492" t="s">
        <v>8</v>
      </c>
      <c r="H64" s="283" t="s">
        <v>3</v>
      </c>
      <c r="I64" s="270" t="s">
        <v>12</v>
      </c>
      <c r="J64" s="494" t="s">
        <v>9</v>
      </c>
    </row>
    <row r="65" spans="1:10" ht="15" customHeight="1" thickBot="1" x14ac:dyDescent="0.3">
      <c r="A65" s="491"/>
      <c r="B65" s="491"/>
      <c r="C65" s="499"/>
      <c r="D65" s="500"/>
      <c r="E65" s="501"/>
      <c r="F65" s="354" t="s">
        <v>2</v>
      </c>
      <c r="G65" s="493"/>
      <c r="H65" s="284" t="s">
        <v>10</v>
      </c>
      <c r="I65" s="271" t="s">
        <v>4</v>
      </c>
      <c r="J65" s="495"/>
    </row>
    <row r="66" spans="1:10" ht="15.75" customHeight="1" thickBot="1" x14ac:dyDescent="0.3">
      <c r="A66" s="58" t="s">
        <v>312</v>
      </c>
      <c r="B66" s="269"/>
      <c r="C66" s="332"/>
      <c r="D66" s="333"/>
      <c r="E66" s="333"/>
      <c r="F66" s="355"/>
      <c r="G66" s="59"/>
      <c r="H66" s="285"/>
      <c r="I66" s="110">
        <f>[5]отчёт!$K$1</f>
        <v>3</v>
      </c>
      <c r="J66" s="109" t="s">
        <v>5</v>
      </c>
    </row>
    <row r="67" spans="1:10" x14ac:dyDescent="0.25">
      <c r="A67" s="310">
        <f>[5]отчёт!A1</f>
        <v>1</v>
      </c>
      <c r="B67" s="512">
        <f>[5]отчёт!B1</f>
        <v>1</v>
      </c>
      <c r="C67" s="514" t="str">
        <f>[5]отчёт!C1</f>
        <v>Дмитриев Даниил Евгеньевич</v>
      </c>
      <c r="D67" s="515"/>
      <c r="E67" s="516"/>
      <c r="F67" s="506">
        <f>[5]отчёт!D1</f>
        <v>23.9</v>
      </c>
      <c r="G67" s="509" t="str">
        <f>[5]отчёт!G1</f>
        <v>Тверская область 1</v>
      </c>
      <c r="H67" s="311">
        <f>[5]отчёт!H1</f>
        <v>39850</v>
      </c>
      <c r="I67" s="312">
        <f>[5]отчёт!I1</f>
        <v>0</v>
      </c>
      <c r="J67" s="313" t="str">
        <f>[5]отчёт!J1</f>
        <v>Жуков И.Е.</v>
      </c>
    </row>
    <row r="68" spans="1:10" x14ac:dyDescent="0.25">
      <c r="A68" s="233">
        <f>[5]отчёт!A2</f>
        <v>2</v>
      </c>
      <c r="B68" s="505" t="e">
        <f>[6]отчёт!#REF!</f>
        <v>#REF!</v>
      </c>
      <c r="C68" s="502" t="str">
        <f>[5]отчёт!C2</f>
        <v>Писаренко Никита Михайлович</v>
      </c>
      <c r="D68" s="503"/>
      <c r="E68" s="504"/>
      <c r="F68" s="507" t="e">
        <f>[6]отчёт!#REF!</f>
        <v>#REF!</v>
      </c>
      <c r="G68" s="510" t="e">
        <f>[6]отчёт!#REF!</f>
        <v>#REF!</v>
      </c>
      <c r="H68" s="236">
        <f>[5]отчёт!H2</f>
        <v>39786</v>
      </c>
      <c r="I68" s="314">
        <f>[5]отчёт!I2</f>
        <v>0</v>
      </c>
      <c r="J68" s="287" t="str">
        <f>[5]отчёт!J2</f>
        <v>Жуков И.Е.</v>
      </c>
    </row>
    <row r="69" spans="1:10" ht="15.75" thickBot="1" x14ac:dyDescent="0.3">
      <c r="A69" s="233">
        <f>[5]отчёт!A3</f>
        <v>3</v>
      </c>
      <c r="B69" s="505" t="e">
        <f>[6]отчёт!#REF!</f>
        <v>#REF!</v>
      </c>
      <c r="C69" s="523" t="str">
        <f>[5]отчёт!C3</f>
        <v>Болбат Максим Владимирович</v>
      </c>
      <c r="D69" s="524"/>
      <c r="E69" s="525"/>
      <c r="F69" s="508" t="e">
        <f>[6]отчёт!#REF!</f>
        <v>#REF!</v>
      </c>
      <c r="G69" s="511" t="e">
        <f>[6]отчёт!#REF!</f>
        <v>#REF!</v>
      </c>
      <c r="H69" s="315">
        <f>[5]отчёт!H3</f>
        <v>39886</v>
      </c>
      <c r="I69" s="316">
        <f>[5]отчёт!I3</f>
        <v>0</v>
      </c>
      <c r="J69" s="292" t="str">
        <f>[5]отчёт!J3</f>
        <v>Жуков И.Е.</v>
      </c>
    </row>
    <row r="70" spans="1:10" x14ac:dyDescent="0.25">
      <c r="A70" s="310">
        <f>[5]отчёт!A4</f>
        <v>4</v>
      </c>
      <c r="B70" s="512">
        <f>[5]отчёт!B4</f>
        <v>2</v>
      </c>
      <c r="C70" s="514" t="str">
        <f>[5]отчёт!C4</f>
        <v>Гайворонский Артём Игоревич</v>
      </c>
      <c r="D70" s="515"/>
      <c r="E70" s="516"/>
      <c r="F70" s="506">
        <f>[5]отчёт!D4</f>
        <v>23.799999999999997</v>
      </c>
      <c r="G70" s="509" t="str">
        <f>[5]отчёт!G4</f>
        <v>Московская область</v>
      </c>
      <c r="H70" s="317">
        <f>[5]отчёт!H4</f>
        <v>40537</v>
      </c>
      <c r="I70" s="318">
        <f>[5]отчёт!I4</f>
        <v>0</v>
      </c>
      <c r="J70" s="313" t="str">
        <f>[5]отчёт!J4</f>
        <v>Беликова Е.В.</v>
      </c>
    </row>
    <row r="71" spans="1:10" x14ac:dyDescent="0.25">
      <c r="A71" s="233">
        <f>[5]отчёт!A5</f>
        <v>5</v>
      </c>
      <c r="B71" s="505" t="e">
        <f>[6]отчёт!#REF!</f>
        <v>#REF!</v>
      </c>
      <c r="C71" s="502" t="str">
        <f>[5]отчёт!C5</f>
        <v>Грицаенко Евгений Иванович</v>
      </c>
      <c r="D71" s="503"/>
      <c r="E71" s="504"/>
      <c r="F71" s="507" t="e">
        <f>[6]отчёт!#REF!</f>
        <v>#REF!</v>
      </c>
      <c r="G71" s="510" t="e">
        <f>[6]отчёт!#REF!</f>
        <v>#REF!</v>
      </c>
      <c r="H71" s="319">
        <f>[5]отчёт!H5</f>
        <v>40110</v>
      </c>
      <c r="I71" s="320" t="str">
        <f>[5]отчёт!I5</f>
        <v>3 юн. р.</v>
      </c>
      <c r="J71" s="292" t="str">
        <f>[5]отчёт!J5</f>
        <v>Беликова Е.В.</v>
      </c>
    </row>
    <row r="72" spans="1:10" ht="15.75" thickBot="1" x14ac:dyDescent="0.3">
      <c r="A72" s="233">
        <f>[5]отчёт!A6</f>
        <v>6</v>
      </c>
      <c r="B72" s="513">
        <f>[6]отчёт!B1</f>
        <v>1</v>
      </c>
      <c r="C72" s="523" t="str">
        <f>[5]отчёт!C6</f>
        <v>Гайворонская Ярослава Игоревна</v>
      </c>
      <c r="D72" s="524"/>
      <c r="E72" s="525"/>
      <c r="F72" s="508" t="str">
        <f>[6]отчёт!D1</f>
        <v xml:space="preserve"> </v>
      </c>
      <c r="G72" s="511" t="str">
        <f>[6]отчёт!G1</f>
        <v xml:space="preserve"> </v>
      </c>
      <c r="H72" s="246">
        <f>[5]отчёт!H6</f>
        <v>39887</v>
      </c>
      <c r="I72" s="321" t="str">
        <f>[5]отчёт!I6</f>
        <v>2 юн. р.</v>
      </c>
      <c r="J72" s="294" t="str">
        <f>[5]отчёт!J6</f>
        <v>Беликова Е.В.</v>
      </c>
    </row>
    <row r="73" spans="1:10" x14ac:dyDescent="0.25">
      <c r="A73" s="310">
        <f>[5]отчёт!A7</f>
        <v>7</v>
      </c>
      <c r="B73" s="505">
        <f>[5]отчёт!B7</f>
        <v>3</v>
      </c>
      <c r="C73" s="514" t="str">
        <f>[5]отчёт!C7</f>
        <v>Новикова Ярослава Дмитриевна</v>
      </c>
      <c r="D73" s="515"/>
      <c r="E73" s="516"/>
      <c r="F73" s="506">
        <f>[5]отчёт!D7</f>
        <v>23.1</v>
      </c>
      <c r="G73" s="509" t="str">
        <f>[5]отчёт!G7</f>
        <v>Тверская область 2</v>
      </c>
      <c r="H73" s="245">
        <f>[5]отчёт!H7</f>
        <v>0</v>
      </c>
      <c r="I73" s="322">
        <f>[5]отчёт!I7</f>
        <v>0</v>
      </c>
      <c r="J73" s="287" t="str">
        <f>[5]отчёт!J7</f>
        <v>Новикова И.Е.</v>
      </c>
    </row>
    <row r="74" spans="1:10" x14ac:dyDescent="0.25">
      <c r="A74" s="233">
        <f>[5]отчёт!A8</f>
        <v>8</v>
      </c>
      <c r="B74" s="505">
        <f>[6]отчёт!B3</f>
        <v>0</v>
      </c>
      <c r="C74" s="502" t="str">
        <f>[5]отчёт!C8</f>
        <v>Скрипникова Анна Александровна</v>
      </c>
      <c r="D74" s="503"/>
      <c r="E74" s="504"/>
      <c r="F74" s="507">
        <f>[6]отчёт!D3</f>
        <v>0</v>
      </c>
      <c r="G74" s="510">
        <f>[6]отчёт!G3</f>
        <v>0</v>
      </c>
      <c r="H74" s="319">
        <f>[5]отчёт!H8</f>
        <v>0</v>
      </c>
      <c r="I74" s="320">
        <f>[5]отчёт!I8</f>
        <v>0</v>
      </c>
      <c r="J74" s="292" t="str">
        <f>[5]отчёт!J8</f>
        <v>Новикова И.Е.</v>
      </c>
    </row>
    <row r="75" spans="1:10" ht="15.75" thickBot="1" x14ac:dyDescent="0.3">
      <c r="A75" s="233">
        <f>[5]отчёт!A9</f>
        <v>9</v>
      </c>
      <c r="B75" s="505">
        <f>[6]отчёт!B4</f>
        <v>2</v>
      </c>
      <c r="C75" s="241" t="str">
        <f>[5]отчёт!C9</f>
        <v>Дергач Яна Владимировна</v>
      </c>
      <c r="D75" s="334"/>
      <c r="E75" s="331"/>
      <c r="F75" s="508" t="str">
        <f>[6]отчёт!D4</f>
        <v xml:space="preserve"> </v>
      </c>
      <c r="G75" s="511" t="str">
        <f>[6]отчёт!G4</f>
        <v xml:space="preserve"> </v>
      </c>
      <c r="H75" s="323">
        <f>[5]отчёт!H9</f>
        <v>0</v>
      </c>
      <c r="I75" s="324">
        <f>[5]отчёт!I9</f>
        <v>0</v>
      </c>
      <c r="J75" s="325" t="str">
        <f>[5]отчёт!J9</f>
        <v>Новикова И.Е.</v>
      </c>
    </row>
    <row r="76" spans="1:10" ht="15.75" thickBot="1" x14ac:dyDescent="0.3">
      <c r="A76" s="486" t="s">
        <v>19</v>
      </c>
      <c r="B76" s="487"/>
      <c r="C76" s="488"/>
      <c r="D76" s="488"/>
      <c r="E76" s="488"/>
      <c r="F76" s="487"/>
      <c r="G76" s="487"/>
      <c r="H76" s="487"/>
      <c r="I76" s="487"/>
      <c r="J76" s="489"/>
    </row>
    <row r="77" spans="1:10" ht="15" customHeight="1" x14ac:dyDescent="0.25">
      <c r="A77" s="490" t="s">
        <v>1</v>
      </c>
      <c r="B77" s="490" t="s">
        <v>11</v>
      </c>
      <c r="C77" s="496" t="s">
        <v>6</v>
      </c>
      <c r="D77" s="497"/>
      <c r="E77" s="497"/>
      <c r="F77" s="498"/>
      <c r="G77" s="492" t="s">
        <v>8</v>
      </c>
      <c r="H77" s="283" t="s">
        <v>3</v>
      </c>
      <c r="I77" s="270" t="s">
        <v>12</v>
      </c>
      <c r="J77" s="494" t="s">
        <v>9</v>
      </c>
    </row>
    <row r="78" spans="1:10" ht="15" customHeight="1" thickBot="1" x14ac:dyDescent="0.3">
      <c r="A78" s="491"/>
      <c r="B78" s="491"/>
      <c r="C78" s="499"/>
      <c r="D78" s="500"/>
      <c r="E78" s="500"/>
      <c r="F78" s="501"/>
      <c r="G78" s="493"/>
      <c r="H78" s="284" t="s">
        <v>10</v>
      </c>
      <c r="I78" s="271" t="s">
        <v>4</v>
      </c>
      <c r="J78" s="495"/>
    </row>
    <row r="79" spans="1:10" ht="15.75" thickBot="1" x14ac:dyDescent="0.3">
      <c r="A79" s="58" t="s">
        <v>313</v>
      </c>
      <c r="B79" s="59"/>
      <c r="C79" s="59"/>
      <c r="D79" s="269"/>
      <c r="E79" s="269"/>
      <c r="F79" s="355"/>
      <c r="G79" s="59"/>
      <c r="H79" s="285"/>
      <c r="I79" s="110">
        <f>[7]отчёт!$K$1</f>
        <v>6</v>
      </c>
      <c r="J79" s="109" t="s">
        <v>5</v>
      </c>
    </row>
    <row r="80" spans="1:10" x14ac:dyDescent="0.25">
      <c r="A80" s="8">
        <f>[7]отчёт!A1</f>
        <v>1</v>
      </c>
      <c r="B80" s="230">
        <f>[7]отчёт!B1</f>
        <v>1</v>
      </c>
      <c r="C80" s="480" t="str">
        <f>[7]отчёт!C1</f>
        <v>Бугров Илья Сергеевич</v>
      </c>
      <c r="D80" s="481" t="e">
        <f>[8]отчёт!#REF!</f>
        <v>#REF!</v>
      </c>
      <c r="E80" s="481"/>
      <c r="F80" s="482"/>
      <c r="G80" s="300" t="str">
        <f>[7]отчёт!G1</f>
        <v xml:space="preserve">Владимирская область </v>
      </c>
      <c r="H80" s="286">
        <f>[7]отчёт!H1</f>
        <v>40332</v>
      </c>
      <c r="I80" s="326">
        <f>[7]отчёт!I1</f>
        <v>0</v>
      </c>
      <c r="J80" s="327" t="str">
        <f>[7]отчёт!J1</f>
        <v>Астанов С.</v>
      </c>
    </row>
    <row r="81" spans="1:10" x14ac:dyDescent="0.25">
      <c r="A81" s="233">
        <f>[7]отчёт!A2</f>
        <v>2</v>
      </c>
      <c r="B81" s="288">
        <f>[7]отчёт!B2</f>
        <v>2</v>
      </c>
      <c r="C81" s="477" t="str">
        <f>[7]отчёт!C2</f>
        <v>Щулепов Константин Олегович</v>
      </c>
      <c r="D81" s="478" t="e">
        <f>[8]отчёт!#REF!</f>
        <v>#REF!</v>
      </c>
      <c r="E81" s="478"/>
      <c r="F81" s="479"/>
      <c r="G81" s="300" t="str">
        <f>[7]отчёт!G2</f>
        <v xml:space="preserve">Владимирская область </v>
      </c>
      <c r="H81" s="286">
        <f>[7]отчёт!H2</f>
        <v>40543</v>
      </c>
      <c r="I81" s="326">
        <f>[7]отчёт!I2</f>
        <v>0</v>
      </c>
      <c r="J81" s="327" t="str">
        <f>[7]отчёт!J2</f>
        <v>Асадуллаев Э.Э.</v>
      </c>
    </row>
    <row r="82" spans="1:10" x14ac:dyDescent="0.25">
      <c r="A82" s="233">
        <f>[7]отчёт!A3</f>
        <v>3</v>
      </c>
      <c r="B82" s="288">
        <f>[7]отчёт!B3</f>
        <v>3</v>
      </c>
      <c r="C82" s="477" t="str">
        <f>[7]отчёт!C3</f>
        <v>Пантелеев Виктор Владимирович</v>
      </c>
      <c r="D82" s="478" t="e">
        <f>[8]отчёт!#REF!</f>
        <v>#REF!</v>
      </c>
      <c r="E82" s="478"/>
      <c r="F82" s="479"/>
      <c r="G82" s="303" t="str">
        <f>[7]отчёт!G3</f>
        <v xml:space="preserve">Владимирская область </v>
      </c>
      <c r="H82" s="291">
        <f>[7]отчёт!H3</f>
        <v>40295</v>
      </c>
      <c r="I82" s="360">
        <f>[7]отчёт!I3</f>
        <v>0</v>
      </c>
      <c r="J82" s="361" t="str">
        <f>[7]отчёт!J3</f>
        <v>Амелин С.А.</v>
      </c>
    </row>
    <row r="83" spans="1:10" ht="15.75" thickBot="1" x14ac:dyDescent="0.3">
      <c r="A83" s="88">
        <f>[7]отчёт!A4</f>
        <v>4</v>
      </c>
      <c r="B83" s="352">
        <f>[7]отчёт!B4</f>
        <v>3</v>
      </c>
      <c r="C83" s="483" t="str">
        <f>[7]отчёт!C4</f>
        <v>Буров Тихон Максимович</v>
      </c>
      <c r="D83" s="484" t="e">
        <f>[8]отчёт!#REF!</f>
        <v>#REF!</v>
      </c>
      <c r="E83" s="484"/>
      <c r="F83" s="485"/>
      <c r="G83" s="328" t="str">
        <f>[7]отчёт!G4</f>
        <v xml:space="preserve">Владимирская область </v>
      </c>
      <c r="H83" s="297">
        <f>[7]отчёт!H4</f>
        <v>40268</v>
      </c>
      <c r="I83" s="329">
        <f>[7]отчёт!I4</f>
        <v>0</v>
      </c>
      <c r="J83" s="330" t="str">
        <f>[7]отчёт!J4</f>
        <v>Асадуллаев Э.Э.</v>
      </c>
    </row>
    <row r="84" spans="1:10" x14ac:dyDescent="0.25">
      <c r="A84" s="8">
        <f>[7]отчёт!A5</f>
        <v>5</v>
      </c>
      <c r="B84" s="299" t="str">
        <f>[7]отчёт!B5</f>
        <v>5-6</v>
      </c>
      <c r="C84" s="480" t="str">
        <f>[7]отчёт!C5</f>
        <v>Грицаенко Евгений Иванович</v>
      </c>
      <c r="D84" s="481">
        <f>[8]отчёт!D1</f>
        <v>0</v>
      </c>
      <c r="E84" s="481"/>
      <c r="F84" s="482"/>
      <c r="G84" s="300" t="str">
        <f>[7]отчёт!G5</f>
        <v xml:space="preserve">Московская область </v>
      </c>
      <c r="H84" s="286">
        <f>[7]отчёт!H5</f>
        <v>40110</v>
      </c>
      <c r="I84" s="232" t="str">
        <f>[7]отчёт!I5</f>
        <v>3 юн. р.</v>
      </c>
      <c r="J84" s="301" t="str">
        <f>[7]отчёт!J5</f>
        <v>Беликова Е.В.</v>
      </c>
    </row>
    <row r="85" spans="1:10" ht="15.75" thickBot="1" x14ac:dyDescent="0.3">
      <c r="A85" s="233">
        <f>[7]отчёт!A6</f>
        <v>6</v>
      </c>
      <c r="B85" s="299" t="str">
        <f>[7]отчёт!B6</f>
        <v>5-6</v>
      </c>
      <c r="C85" s="477" t="str">
        <f>[7]отчёт!C7</f>
        <v>Анненков Дмитрий Сергеевич</v>
      </c>
      <c r="D85" s="478">
        <f>[8]отчёт!D3</f>
        <v>0</v>
      </c>
      <c r="E85" s="478"/>
      <c r="F85" s="479"/>
      <c r="G85" s="300" t="str">
        <f>[7]отчёт!G7</f>
        <v xml:space="preserve">Тверская область </v>
      </c>
      <c r="H85" s="286">
        <f>[7]отчёт!H7</f>
        <v>40179</v>
      </c>
      <c r="I85" s="232">
        <f>[7]отчёт!I7</f>
        <v>0</v>
      </c>
      <c r="J85" s="301" t="str">
        <f>[7]отчёт!J7</f>
        <v>Тишинин А.И.</v>
      </c>
    </row>
    <row r="86" spans="1:10" ht="15.75" thickBot="1" x14ac:dyDescent="0.3">
      <c r="A86" s="58" t="s">
        <v>314</v>
      </c>
      <c r="B86" s="59"/>
      <c r="C86" s="59"/>
      <c r="D86" s="346"/>
      <c r="E86" s="346"/>
      <c r="F86" s="355"/>
      <c r="G86" s="59"/>
      <c r="H86" s="285"/>
      <c r="I86" s="110">
        <f>[9]отчёт!$K$1</f>
        <v>11</v>
      </c>
      <c r="J86" s="109" t="s">
        <v>5</v>
      </c>
    </row>
    <row r="87" spans="1:10" x14ac:dyDescent="0.25">
      <c r="A87" s="8">
        <f>[9]отчёт!A1</f>
        <v>1</v>
      </c>
      <c r="B87" s="230">
        <f>[9]отчёт!B1</f>
        <v>1</v>
      </c>
      <c r="C87" s="480" t="str">
        <f>[9]отчёт!C1</f>
        <v>Филиппов Денис Владимирович</v>
      </c>
      <c r="D87" s="481" t="e">
        <f>[8]отчёт!#REF!</f>
        <v>#REF!</v>
      </c>
      <c r="E87" s="481"/>
      <c r="F87" s="482"/>
      <c r="G87" s="300" t="str">
        <f>[9]отчёт!G1</f>
        <v xml:space="preserve">Владимирская область </v>
      </c>
      <c r="H87" s="286">
        <f>[9]отчёт!H1</f>
        <v>39893</v>
      </c>
      <c r="I87" s="326">
        <f>[9]отчёт!I1</f>
        <v>0</v>
      </c>
      <c r="J87" s="327" t="str">
        <f>[9]отчёт!J1</f>
        <v>Асадуллаев Э.Э</v>
      </c>
    </row>
    <row r="88" spans="1:10" x14ac:dyDescent="0.25">
      <c r="A88" s="233">
        <f>[9]отчёт!A2</f>
        <v>2</v>
      </c>
      <c r="B88" s="288">
        <f>[9]отчёт!B2</f>
        <v>2</v>
      </c>
      <c r="C88" s="477" t="str">
        <f>[9]отчёт!C2</f>
        <v>Балаболкин Матвей Геннадьевич</v>
      </c>
      <c r="D88" s="478" t="e">
        <f>[8]отчёт!#REF!</f>
        <v>#REF!</v>
      </c>
      <c r="E88" s="478"/>
      <c r="F88" s="479"/>
      <c r="G88" s="300" t="str">
        <f>[9]отчёт!G2</f>
        <v xml:space="preserve">Владимирская область </v>
      </c>
      <c r="H88" s="286">
        <f>[9]отчёт!H2</f>
        <v>39914</v>
      </c>
      <c r="I88" s="326" t="str">
        <f>[9]отчёт!I2</f>
        <v>3 юн. р.</v>
      </c>
      <c r="J88" s="327" t="str">
        <f>[9]отчёт!J2</f>
        <v>Амелин С.А.</v>
      </c>
    </row>
    <row r="89" spans="1:10" x14ac:dyDescent="0.25">
      <c r="A89" s="233">
        <f>[9]отчёт!A3</f>
        <v>3</v>
      </c>
      <c r="B89" s="288">
        <f>[9]отчёт!B3</f>
        <v>3</v>
      </c>
      <c r="C89" s="477" t="str">
        <f>[9]отчёт!C3</f>
        <v>Фадин Дмитрий Эдуардович</v>
      </c>
      <c r="D89" s="478" t="e">
        <f>[8]отчёт!#REF!</f>
        <v>#REF!</v>
      </c>
      <c r="E89" s="478"/>
      <c r="F89" s="479"/>
      <c r="G89" s="303" t="str">
        <f>[9]отчёт!G3</f>
        <v xml:space="preserve">Владимирская область </v>
      </c>
      <c r="H89" s="291">
        <f>[9]отчёт!H3</f>
        <v>39885</v>
      </c>
      <c r="I89" s="360">
        <f>[9]отчёт!I3</f>
        <v>0</v>
      </c>
      <c r="J89" s="361" t="str">
        <f>[9]отчёт!J3</f>
        <v>Асадуллаев Э.Э.</v>
      </c>
    </row>
    <row r="90" spans="1:10" ht="15.75" thickBot="1" x14ac:dyDescent="0.3">
      <c r="A90" s="88">
        <f>[9]отчёт!A4</f>
        <v>4</v>
      </c>
      <c r="B90" s="352">
        <f>[9]отчёт!B4</f>
        <v>3</v>
      </c>
      <c r="C90" s="483" t="str">
        <f>[9]отчёт!C4</f>
        <v>Афонин Егор Андреевич</v>
      </c>
      <c r="D90" s="484" t="e">
        <f>[8]отчёт!#REF!</f>
        <v>#REF!</v>
      </c>
      <c r="E90" s="484"/>
      <c r="F90" s="485"/>
      <c r="G90" s="328" t="str">
        <f>[9]отчёт!G4</f>
        <v xml:space="preserve">Московская область </v>
      </c>
      <c r="H90" s="297">
        <f>[9]отчёт!H4</f>
        <v>39892</v>
      </c>
      <c r="I90" s="329" t="str">
        <f>[9]отчёт!I4</f>
        <v>3 юн. р.</v>
      </c>
      <c r="J90" s="330" t="str">
        <f>[9]отчёт!J4</f>
        <v>Беликова Е.В.</v>
      </c>
    </row>
    <row r="91" spans="1:10" x14ac:dyDescent="0.25">
      <c r="A91" s="8">
        <f>[9]отчёт!A5</f>
        <v>5</v>
      </c>
      <c r="B91" s="299" t="str">
        <f>[9]отчёт!B5</f>
        <v>5-8</v>
      </c>
      <c r="C91" s="480" t="str">
        <f>[9]отчёт!C5</f>
        <v>Борисов Егор Олегович</v>
      </c>
      <c r="D91" s="481" t="e">
        <f>[8]отчёт!#REF!</f>
        <v>#REF!</v>
      </c>
      <c r="E91" s="481"/>
      <c r="F91" s="482"/>
      <c r="G91" s="300" t="str">
        <f>[9]отчёт!G5</f>
        <v xml:space="preserve">Тверская область </v>
      </c>
      <c r="H91" s="286">
        <f>[9]отчёт!H5</f>
        <v>40031</v>
      </c>
      <c r="I91" s="232">
        <f>[9]отчёт!I5</f>
        <v>0</v>
      </c>
      <c r="J91" s="301" t="str">
        <f>[9]отчёт!J5</f>
        <v>Вишнякова Н.В.</v>
      </c>
    </row>
    <row r="92" spans="1:10" x14ac:dyDescent="0.25">
      <c r="A92" s="233">
        <f>[9]отчёт!A6</f>
        <v>6</v>
      </c>
      <c r="B92" s="299" t="str">
        <f>[9]отчёт!B6</f>
        <v>5-8</v>
      </c>
      <c r="C92" s="477" t="str">
        <f>[9]отчёт!C6</f>
        <v>Дмитриев Даниил Евгеньевич</v>
      </c>
      <c r="D92" s="478" t="e">
        <f>[8]отчёт!#REF!</f>
        <v>#REF!</v>
      </c>
      <c r="E92" s="478"/>
      <c r="F92" s="479"/>
      <c r="G92" s="303" t="str">
        <f>[9]отчёт!G6</f>
        <v xml:space="preserve">Тверская область </v>
      </c>
      <c r="H92" s="291">
        <f>[9]отчёт!H6</f>
        <v>39850</v>
      </c>
      <c r="I92" s="302">
        <f>[9]отчёт!I6</f>
        <v>0</v>
      </c>
      <c r="J92" s="304" t="str">
        <f>[9]отчёт!J6</f>
        <v>Жуков И.Е.</v>
      </c>
    </row>
    <row r="93" spans="1:10" x14ac:dyDescent="0.25">
      <c r="A93" s="8">
        <f>[9]отчёт!A7</f>
        <v>7</v>
      </c>
      <c r="B93" s="305" t="str">
        <f>[9]отчёт!B7</f>
        <v>5-8</v>
      </c>
      <c r="C93" s="477" t="str">
        <f>[9]отчёт!C7</f>
        <v>Мишин Кирилл Сергеевич</v>
      </c>
      <c r="D93" s="478" t="e">
        <f>[8]отчёт!#REF!</f>
        <v>#REF!</v>
      </c>
      <c r="E93" s="478"/>
      <c r="F93" s="479"/>
      <c r="G93" s="300" t="str">
        <f>[9]отчёт!G7</f>
        <v xml:space="preserve">Тверская область </v>
      </c>
      <c r="H93" s="286">
        <f>[9]отчёт!H7</f>
        <v>39946</v>
      </c>
      <c r="I93" s="232">
        <f>[9]отчёт!I7</f>
        <v>0</v>
      </c>
      <c r="J93" s="301" t="str">
        <f>[9]отчёт!J7</f>
        <v>Вишнякова Н.В.</v>
      </c>
    </row>
    <row r="94" spans="1:10" ht="15.75" thickBot="1" x14ac:dyDescent="0.3">
      <c r="A94" s="87">
        <f>[9]отчёт!A8</f>
        <v>8</v>
      </c>
      <c r="B94" s="306" t="str">
        <f>[9]отчёт!B8</f>
        <v>5-8</v>
      </c>
      <c r="C94" s="474" t="str">
        <f>[9]отчёт!C8</f>
        <v>Писаренко Никита Михайлович</v>
      </c>
      <c r="D94" s="475" t="e">
        <f>[8]отчёт!#REF!</f>
        <v>#REF!</v>
      </c>
      <c r="E94" s="475"/>
      <c r="F94" s="476"/>
      <c r="G94" s="307" t="str">
        <f>[9]отчёт!G8</f>
        <v xml:space="preserve">Тверская область </v>
      </c>
      <c r="H94" s="293">
        <f>[9]отчёт!H8</f>
        <v>39786</v>
      </c>
      <c r="I94" s="235">
        <f>[9]отчёт!I8</f>
        <v>0</v>
      </c>
      <c r="J94" s="308" t="str">
        <f>[9]отчёт!J8</f>
        <v>Жуков И.Е.</v>
      </c>
    </row>
    <row r="95" spans="1:10" x14ac:dyDescent="0.25">
      <c r="A95" s="8">
        <f>[9]отчёт!A9</f>
        <v>9</v>
      </c>
      <c r="B95" s="299" t="str">
        <f>[9]отчёт!B9</f>
        <v>9-11</v>
      </c>
      <c r="C95" s="480" t="str">
        <f>[9]отчёт!C9</f>
        <v>Болбат Максим Владимирович</v>
      </c>
      <c r="D95" s="481" t="e">
        <f>[8]отчёт!#REF!</f>
        <v>#REF!</v>
      </c>
      <c r="E95" s="481"/>
      <c r="F95" s="482"/>
      <c r="G95" s="300" t="str">
        <f>[9]отчёт!G9</f>
        <v xml:space="preserve">Тверская область </v>
      </c>
      <c r="H95" s="286">
        <f>[9]отчёт!H9</f>
        <v>39886</v>
      </c>
      <c r="I95" s="232">
        <f>[9]отчёт!I9</f>
        <v>0</v>
      </c>
      <c r="J95" s="301" t="str">
        <f>[9]отчёт!J9</f>
        <v>Жуков И.Е.</v>
      </c>
    </row>
    <row r="96" spans="1:10" x14ac:dyDescent="0.25">
      <c r="A96" s="8">
        <f>[9]отчёт!A10</f>
        <v>10</v>
      </c>
      <c r="B96" s="299" t="str">
        <f>[9]отчёт!B10</f>
        <v>9-11</v>
      </c>
      <c r="C96" s="477" t="str">
        <f>[9]отчёт!C13</f>
        <v>Титов Трофим Дмитриевич</v>
      </c>
      <c r="D96" s="478" t="e">
        <f>[8]отчёт!#REF!</f>
        <v>#REF!</v>
      </c>
      <c r="E96" s="478"/>
      <c r="F96" s="479"/>
      <c r="G96" s="300" t="str">
        <f>[9]отчёт!G13</f>
        <v xml:space="preserve">Тверская область </v>
      </c>
      <c r="H96" s="286">
        <f>[9]отчёт!H13</f>
        <v>39973</v>
      </c>
      <c r="I96" s="232">
        <f>[9]отчёт!I13</f>
        <v>0</v>
      </c>
      <c r="J96" s="301" t="str">
        <f>[9]отчёт!J13</f>
        <v>Новикова И.Е.</v>
      </c>
    </row>
    <row r="97" spans="1:10" ht="15.75" thickBot="1" x14ac:dyDescent="0.3">
      <c r="A97" s="8">
        <f>[9]отчёт!A11</f>
        <v>11</v>
      </c>
      <c r="B97" s="305" t="str">
        <f>[9]отчёт!B11</f>
        <v>9-11</v>
      </c>
      <c r="C97" s="477" t="str">
        <f>[9]отчёт!C11</f>
        <v>Смирнов Кирилл Алексеевич</v>
      </c>
      <c r="D97" s="478" t="e">
        <f>[8]отчёт!#REF!</f>
        <v>#REF!</v>
      </c>
      <c r="E97" s="478"/>
      <c r="F97" s="479"/>
      <c r="G97" s="300" t="str">
        <f>[9]отчёт!G11</f>
        <v xml:space="preserve">Тверская область </v>
      </c>
      <c r="H97" s="286">
        <f>[9]отчёт!H11</f>
        <v>39838</v>
      </c>
      <c r="I97" s="232">
        <f>[9]отчёт!I11</f>
        <v>0</v>
      </c>
      <c r="J97" s="301" t="str">
        <f>[9]отчёт!J11</f>
        <v>Тишинин А.И.</v>
      </c>
    </row>
    <row r="98" spans="1:10" ht="15.75" thickBot="1" x14ac:dyDescent="0.3">
      <c r="A98" s="58" t="s">
        <v>18</v>
      </c>
      <c r="B98" s="59"/>
      <c r="C98" s="59"/>
      <c r="D98" s="346"/>
      <c r="E98" s="346"/>
      <c r="F98" s="355"/>
      <c r="G98" s="59"/>
      <c r="H98" s="285"/>
      <c r="I98" s="110">
        <f>[10]отчёт!$K$1</f>
        <v>17</v>
      </c>
      <c r="J98" s="109" t="s">
        <v>5</v>
      </c>
    </row>
    <row r="99" spans="1:10" x14ac:dyDescent="0.25">
      <c r="A99" s="8">
        <f>[10]отчёт!A1</f>
        <v>1</v>
      </c>
      <c r="B99" s="230">
        <f>[10]отчёт!B1</f>
        <v>1</v>
      </c>
      <c r="C99" s="480" t="str">
        <f>[10]отчёт!C1</f>
        <v>Журавлев Никита Олегович</v>
      </c>
      <c r="D99" s="481" t="e">
        <f>[8]отчёт!#REF!</f>
        <v>#REF!</v>
      </c>
      <c r="E99" s="481"/>
      <c r="F99" s="482"/>
      <c r="G99" s="300" t="str">
        <f>[10]отчёт!G1</f>
        <v>Владимирская область</v>
      </c>
      <c r="H99" s="286">
        <f>[10]отчёт!H1</f>
        <v>39693</v>
      </c>
      <c r="I99" s="326" t="str">
        <f>[10]отчёт!I1</f>
        <v>2 юн. р.</v>
      </c>
      <c r="J99" s="327" t="str">
        <f>[10]отчёт!J1</f>
        <v>Амелин С.А.</v>
      </c>
    </row>
    <row r="100" spans="1:10" x14ac:dyDescent="0.25">
      <c r="A100" s="233">
        <f>[10]отчёт!A2</f>
        <v>2</v>
      </c>
      <c r="B100" s="288">
        <f>[10]отчёт!B2</f>
        <v>2</v>
      </c>
      <c r="C100" s="477" t="str">
        <f>[10]отчёт!C2</f>
        <v>Шестаков Лев Андреевич</v>
      </c>
      <c r="D100" s="478" t="e">
        <f>[8]отчёт!#REF!</f>
        <v>#REF!</v>
      </c>
      <c r="E100" s="478"/>
      <c r="F100" s="479"/>
      <c r="G100" s="300" t="str">
        <f>[10]отчёт!G2</f>
        <v>Владимирская область</v>
      </c>
      <c r="H100" s="286">
        <f>[10]отчёт!H2</f>
        <v>39616</v>
      </c>
      <c r="I100" s="326">
        <f>[10]отчёт!I2</f>
        <v>0</v>
      </c>
      <c r="J100" s="327" t="str">
        <f>[10]отчёт!J2</f>
        <v>Амелин С.А.</v>
      </c>
    </row>
    <row r="101" spans="1:10" x14ac:dyDescent="0.25">
      <c r="A101" s="233">
        <f>[10]отчёт!A3</f>
        <v>3</v>
      </c>
      <c r="B101" s="288">
        <f>[10]отчёт!B3</f>
        <v>3</v>
      </c>
      <c r="C101" s="477" t="str">
        <f>[10]отчёт!C3</f>
        <v>Кузнецов Егор Максимович</v>
      </c>
      <c r="D101" s="478" t="e">
        <f>[8]отчёт!#REF!</f>
        <v>#REF!</v>
      </c>
      <c r="E101" s="478"/>
      <c r="F101" s="479"/>
      <c r="G101" s="303" t="str">
        <f>[10]отчёт!G3</f>
        <v>Тверская область</v>
      </c>
      <c r="H101" s="291">
        <f>[10]отчёт!H3</f>
        <v>39640</v>
      </c>
      <c r="I101" s="360">
        <f>[10]отчёт!I3</f>
        <v>0</v>
      </c>
      <c r="J101" s="361" t="str">
        <f>[10]отчёт!J3</f>
        <v>Вишнякова Н.В.</v>
      </c>
    </row>
    <row r="102" spans="1:10" ht="15.75" thickBot="1" x14ac:dyDescent="0.3">
      <c r="A102" s="88">
        <f>[10]отчёт!A4</f>
        <v>4</v>
      </c>
      <c r="B102" s="352">
        <f>[10]отчёт!B4</f>
        <v>3</v>
      </c>
      <c r="C102" s="483" t="str">
        <f>[10]отчёт!C4</f>
        <v>Ганчев Денис Максимович</v>
      </c>
      <c r="D102" s="484" t="e">
        <f>[8]отчёт!#REF!</f>
        <v>#REF!</v>
      </c>
      <c r="E102" s="484"/>
      <c r="F102" s="485"/>
      <c r="G102" s="328" t="str">
        <f>[10]отчёт!G4</f>
        <v>Тверская область</v>
      </c>
      <c r="H102" s="297">
        <f>[10]отчёт!H4</f>
        <v>39687</v>
      </c>
      <c r="I102" s="329">
        <f>[10]отчёт!I4</f>
        <v>0</v>
      </c>
      <c r="J102" s="330" t="str">
        <f>[10]отчёт!J4</f>
        <v>Жуков И.Е. Новикова И.Е.</v>
      </c>
    </row>
    <row r="103" spans="1:10" x14ac:dyDescent="0.25">
      <c r="A103" s="8">
        <f>[10]отчёт!A5</f>
        <v>5</v>
      </c>
      <c r="B103" s="299" t="str">
        <f>[10]отчёт!B5</f>
        <v>5-8</v>
      </c>
      <c r="C103" s="480" t="str">
        <f>[10]отчёт!C5</f>
        <v>Перегудов Богдан Александрович</v>
      </c>
      <c r="D103" s="481">
        <f>[8]отчёт!D1</f>
        <v>0</v>
      </c>
      <c r="E103" s="481"/>
      <c r="F103" s="482"/>
      <c r="G103" s="300" t="str">
        <f>[10]отчёт!G5</f>
        <v>Владимирская область</v>
      </c>
      <c r="H103" s="286">
        <f>[10]отчёт!H5</f>
        <v>39667</v>
      </c>
      <c r="I103" s="232">
        <f>[10]отчёт!I5</f>
        <v>0</v>
      </c>
      <c r="J103" s="301" t="str">
        <f>[10]отчёт!J5</f>
        <v>Асадуллаев Э.Э</v>
      </c>
    </row>
    <row r="104" spans="1:10" x14ac:dyDescent="0.25">
      <c r="A104" s="233">
        <f>[10]отчёт!A6</f>
        <v>6</v>
      </c>
      <c r="B104" s="299" t="str">
        <f>[10]отчёт!B6</f>
        <v>5-8</v>
      </c>
      <c r="C104" s="477" t="str">
        <f>[10]отчёт!C6</f>
        <v>Васильев Богдан Анатольевич</v>
      </c>
      <c r="D104" s="478">
        <f>[8]отчёт!D2</f>
        <v>0</v>
      </c>
      <c r="E104" s="478"/>
      <c r="F104" s="479"/>
      <c r="G104" s="303" t="str">
        <f>[10]отчёт!G6</f>
        <v>Владимирская область</v>
      </c>
      <c r="H104" s="291">
        <f>[10]отчёт!H6</f>
        <v>39675</v>
      </c>
      <c r="I104" s="302">
        <f>[10]отчёт!I6</f>
        <v>0</v>
      </c>
      <c r="J104" s="304" t="str">
        <f>[10]отчёт!J6</f>
        <v>Астанов С.</v>
      </c>
    </row>
    <row r="105" spans="1:10" x14ac:dyDescent="0.25">
      <c r="A105" s="8">
        <f>[10]отчёт!A7</f>
        <v>7</v>
      </c>
      <c r="B105" s="305" t="str">
        <f>[10]отчёт!B7</f>
        <v>5-8</v>
      </c>
      <c r="C105" s="477" t="str">
        <f>[10]отчёт!C7</f>
        <v>Ганин Евгений Сергеевич</v>
      </c>
      <c r="D105" s="478">
        <f>[8]отчёт!D3</f>
        <v>0</v>
      </c>
      <c r="E105" s="478"/>
      <c r="F105" s="479"/>
      <c r="G105" s="300" t="str">
        <f>[10]отчёт!G7</f>
        <v>Владимирская область</v>
      </c>
      <c r="H105" s="286">
        <f>[10]отчёт!H7</f>
        <v>39508</v>
      </c>
      <c r="I105" s="232" t="str">
        <f>[10]отчёт!I7</f>
        <v>3 юн. р.</v>
      </c>
      <c r="J105" s="301" t="str">
        <f>[10]отчёт!J7</f>
        <v>Асадуллаев Э.Э.</v>
      </c>
    </row>
    <row r="106" spans="1:10" ht="15.75" thickBot="1" x14ac:dyDescent="0.3">
      <c r="A106" s="87">
        <f>[10]отчёт!A8</f>
        <v>8</v>
      </c>
      <c r="B106" s="306" t="str">
        <f>[10]отчёт!B8</f>
        <v>5-8</v>
      </c>
      <c r="C106" s="474" t="str">
        <f>[10]отчёт!C8</f>
        <v>Поляков Кирилл Игоревич</v>
      </c>
      <c r="D106" s="475">
        <f>[8]отчёт!D4</f>
        <v>0</v>
      </c>
      <c r="E106" s="475"/>
      <c r="F106" s="476"/>
      <c r="G106" s="307" t="str">
        <f>[10]отчёт!G8</f>
        <v>Тверская область</v>
      </c>
      <c r="H106" s="293">
        <f>[10]отчёт!H8</f>
        <v>39472</v>
      </c>
      <c r="I106" s="235" t="str">
        <f>[10]отчёт!I8</f>
        <v>3 юн. р.</v>
      </c>
      <c r="J106" s="308" t="str">
        <f>[10]отчёт!J8</f>
        <v>Соколов П.В.</v>
      </c>
    </row>
    <row r="107" spans="1:10" x14ac:dyDescent="0.25">
      <c r="A107" s="8">
        <f>[10]отчёт!A9</f>
        <v>9</v>
      </c>
      <c r="B107" s="299" t="str">
        <f>[10]отчёт!B9</f>
        <v>9-16</v>
      </c>
      <c r="C107" s="480" t="str">
        <f>[10]отчёт!C9</f>
        <v>Хренов Александр Дмитриевич</v>
      </c>
      <c r="D107" s="481">
        <f>[8]отчёт!D5</f>
        <v>0</v>
      </c>
      <c r="E107" s="481"/>
      <c r="F107" s="482"/>
      <c r="G107" s="300" t="str">
        <f>[10]отчёт!G9</f>
        <v>Тверская область</v>
      </c>
      <c r="H107" s="286">
        <f>[10]отчёт!H9</f>
        <v>39541</v>
      </c>
      <c r="I107" s="232">
        <f>[10]отчёт!I9</f>
        <v>0</v>
      </c>
      <c r="J107" s="301" t="str">
        <f>[10]отчёт!J9</f>
        <v>Тишинин А.И.</v>
      </c>
    </row>
    <row r="108" spans="1:10" x14ac:dyDescent="0.25">
      <c r="A108" s="8">
        <f>[10]отчёт!A10</f>
        <v>10</v>
      </c>
      <c r="B108" s="299" t="str">
        <f>[10]отчёт!B10</f>
        <v>9-16</v>
      </c>
      <c r="C108" s="477" t="str">
        <f>[10]отчёт!C10</f>
        <v>Барабанов Данил Владимирович</v>
      </c>
      <c r="D108" s="478">
        <f>[8]отчёт!D6</f>
        <v>0</v>
      </c>
      <c r="E108" s="478"/>
      <c r="F108" s="479"/>
      <c r="G108" s="300" t="str">
        <f>[10]отчёт!G10</f>
        <v>Тверская область</v>
      </c>
      <c r="H108" s="286">
        <f>[10]отчёт!H10</f>
        <v>39529</v>
      </c>
      <c r="I108" s="232" t="str">
        <f>[10]отчёт!I10</f>
        <v>3 юн. р.</v>
      </c>
      <c r="J108" s="301" t="str">
        <f>[10]отчёт!J10</f>
        <v>Жуков И.Е. Новикова И.Е.</v>
      </c>
    </row>
    <row r="109" spans="1:10" x14ac:dyDescent="0.25">
      <c r="A109" s="8">
        <f>[10]отчёт!A11</f>
        <v>11</v>
      </c>
      <c r="B109" s="305" t="str">
        <f>[10]отчёт!B11</f>
        <v>9-16</v>
      </c>
      <c r="C109" s="477" t="str">
        <f>[10]отчёт!C11</f>
        <v>Бик Дмитрий Сергеевич</v>
      </c>
      <c r="D109" s="478">
        <f>[8]отчёт!D7</f>
        <v>0</v>
      </c>
      <c r="E109" s="478"/>
      <c r="F109" s="479"/>
      <c r="G109" s="300" t="str">
        <f>[10]отчёт!G11</f>
        <v>Тверская область</v>
      </c>
      <c r="H109" s="286">
        <f>[10]отчёт!H11</f>
        <v>39485</v>
      </c>
      <c r="I109" s="232" t="str">
        <f>[10]отчёт!I11</f>
        <v>3 юн. р.</v>
      </c>
      <c r="J109" s="301" t="str">
        <f>[10]отчёт!J11</f>
        <v>Жуков И.Е.</v>
      </c>
    </row>
    <row r="110" spans="1:10" x14ac:dyDescent="0.25">
      <c r="A110" s="8">
        <f>[10]отчёт!A12</f>
        <v>12</v>
      </c>
      <c r="B110" s="299" t="str">
        <f>[10]отчёт!B12</f>
        <v>9-16</v>
      </c>
      <c r="C110" s="477" t="str">
        <f>[10]отчёт!C12</f>
        <v>Антипов Ярослав Сергеевич</v>
      </c>
      <c r="D110" s="478">
        <f>[8]отчёт!D8</f>
        <v>0</v>
      </c>
      <c r="E110" s="478"/>
      <c r="F110" s="479"/>
      <c r="G110" s="300" t="str">
        <f>[10]отчёт!G12</f>
        <v>Тверская область</v>
      </c>
      <c r="H110" s="286">
        <f>[10]отчёт!H12</f>
        <v>39467</v>
      </c>
      <c r="I110" s="232" t="str">
        <f>[10]отчёт!I12</f>
        <v>3 юн. р.</v>
      </c>
      <c r="J110" s="301" t="str">
        <f>[10]отчёт!J12</f>
        <v>Соколов П.В.</v>
      </c>
    </row>
    <row r="111" spans="1:10" x14ac:dyDescent="0.25">
      <c r="A111" s="8">
        <f>[10]отчёт!A13</f>
        <v>13</v>
      </c>
      <c r="B111" s="305" t="str">
        <f>[10]отчёт!B13</f>
        <v>9-16</v>
      </c>
      <c r="C111" s="477" t="str">
        <f>[10]отчёт!C13</f>
        <v>Орлов Дмитрий Артёмович</v>
      </c>
      <c r="D111" s="478">
        <f>[8]отчёт!D9</f>
        <v>0</v>
      </c>
      <c r="E111" s="478"/>
      <c r="F111" s="479"/>
      <c r="G111" s="300" t="str">
        <f>[10]отчёт!G13</f>
        <v>Тверская область</v>
      </c>
      <c r="H111" s="286">
        <f>[10]отчёт!H13</f>
        <v>39576</v>
      </c>
      <c r="I111" s="232">
        <f>[10]отчёт!I13</f>
        <v>0</v>
      </c>
      <c r="J111" s="301" t="str">
        <f>[10]отчёт!J13</f>
        <v>Жуков И.Е.</v>
      </c>
    </row>
    <row r="112" spans="1:10" x14ac:dyDescent="0.25">
      <c r="A112" s="8">
        <f>[10]отчёт!A14</f>
        <v>14</v>
      </c>
      <c r="B112" s="299" t="str">
        <f>[10]отчёт!B14</f>
        <v>9-16</v>
      </c>
      <c r="C112" s="477" t="str">
        <f>[10]отчёт!C14</f>
        <v>Банников Матвей Андреевич</v>
      </c>
      <c r="D112" s="478">
        <f>[8]отчёт!D10</f>
        <v>0</v>
      </c>
      <c r="E112" s="478"/>
      <c r="F112" s="479"/>
      <c r="G112" s="300" t="str">
        <f>[10]отчёт!G14</f>
        <v>Тверская область</v>
      </c>
      <c r="H112" s="286">
        <f>[10]отчёт!H14</f>
        <v>39648</v>
      </c>
      <c r="I112" s="232" t="str">
        <f>[10]отчёт!I14</f>
        <v>3 юн. р.</v>
      </c>
      <c r="J112" s="301" t="str">
        <f>[10]отчёт!J14</f>
        <v>Соколов П.В.</v>
      </c>
    </row>
    <row r="113" spans="1:10" x14ac:dyDescent="0.25">
      <c r="A113" s="8">
        <f>[10]отчёт!A15</f>
        <v>15</v>
      </c>
      <c r="B113" s="305" t="str">
        <f>[10]отчёт!B15</f>
        <v>9-16</v>
      </c>
      <c r="C113" s="477" t="str">
        <f>[10]отчёт!C15</f>
        <v>Петунин Никита Александрович</v>
      </c>
      <c r="D113" s="478">
        <f>[8]отчёт!D11</f>
        <v>0</v>
      </c>
      <c r="E113" s="478"/>
      <c r="F113" s="479"/>
      <c r="G113" s="300" t="str">
        <f>[10]отчёт!G15</f>
        <v>Владимирская область</v>
      </c>
      <c r="H113" s="286">
        <f>[10]отчёт!H15</f>
        <v>39474</v>
      </c>
      <c r="I113" s="232" t="str">
        <f>[10]отчёт!I15</f>
        <v>2 юн. р.</v>
      </c>
      <c r="J113" s="301" t="str">
        <f>[10]отчёт!J15</f>
        <v>Амелин С.А.</v>
      </c>
    </row>
    <row r="114" spans="1:10" ht="15.75" thickBot="1" x14ac:dyDescent="0.3">
      <c r="A114" s="87">
        <f>[10]отчёт!A16</f>
        <v>16</v>
      </c>
      <c r="B114" s="347" t="str">
        <f>[10]отчёт!B16</f>
        <v>9-16</v>
      </c>
      <c r="C114" s="474" t="str">
        <f>[10]отчёт!C16</f>
        <v>Исаев Даниил Константинович</v>
      </c>
      <c r="D114" s="475">
        <f>[8]отчёт!D12</f>
        <v>0</v>
      </c>
      <c r="E114" s="475"/>
      <c r="F114" s="476"/>
      <c r="G114" s="307" t="str">
        <f>[10]отчёт!G16</f>
        <v>Ивановская область</v>
      </c>
      <c r="H114" s="293">
        <f>[10]отчёт!H16</f>
        <v>39678</v>
      </c>
      <c r="I114" s="235">
        <f>[10]отчёт!I16</f>
        <v>0</v>
      </c>
      <c r="J114" s="308" t="str">
        <f>[10]отчёт!J16</f>
        <v>Кочетков Е.Е.</v>
      </c>
    </row>
    <row r="115" spans="1:10" ht="15.75" thickBot="1" x14ac:dyDescent="0.3">
      <c r="A115" s="87">
        <f>[10]отчёт!A17</f>
        <v>17</v>
      </c>
      <c r="B115" s="348" t="str">
        <f>[10]отчёт!B17</f>
        <v>17</v>
      </c>
      <c r="C115" s="474" t="str">
        <f>[10]отчёт!C25</f>
        <v>Магомедов Сулейбан Хизриевич</v>
      </c>
      <c r="D115" s="475" t="e">
        <f>[8]отчёт!D21</f>
        <v>#REF!</v>
      </c>
      <c r="E115" s="475"/>
      <c r="F115" s="476"/>
      <c r="G115" s="307" t="str">
        <f>[10]отчёт!G25</f>
        <v>Тверская область</v>
      </c>
      <c r="H115" s="293">
        <f>[10]отчёт!H25</f>
        <v>39465</v>
      </c>
      <c r="I115" s="235">
        <f>[10]отчёт!I25</f>
        <v>0</v>
      </c>
      <c r="J115" s="308" t="str">
        <f>[10]отчёт!J25</f>
        <v>Тишинин А.И.</v>
      </c>
    </row>
    <row r="116" spans="1:10" ht="15.75" thickBot="1" x14ac:dyDescent="0.3">
      <c r="A116" s="58" t="s">
        <v>311</v>
      </c>
      <c r="B116" s="59"/>
      <c r="C116" s="59"/>
      <c r="D116" s="346"/>
      <c r="E116" s="346"/>
      <c r="F116" s="355"/>
      <c r="G116" s="59"/>
      <c r="H116" s="285"/>
      <c r="I116" s="110">
        <f>[11]отчёт!$K$1</f>
        <v>8</v>
      </c>
      <c r="J116" s="109" t="s">
        <v>5</v>
      </c>
    </row>
    <row r="117" spans="1:10" x14ac:dyDescent="0.25">
      <c r="A117" s="8">
        <f>[11]отчёт!A1</f>
        <v>1</v>
      </c>
      <c r="B117" s="230">
        <f>[11]отчёт!B1</f>
        <v>1</v>
      </c>
      <c r="C117" s="480" t="str">
        <f>[11]отчёт!C1</f>
        <v>Гайворонская Ярослава Игоревна</v>
      </c>
      <c r="D117" s="481" t="e">
        <f>[8]отчёт!#REF!</f>
        <v>#REF!</v>
      </c>
      <c r="E117" s="481"/>
      <c r="F117" s="482"/>
      <c r="G117" s="300" t="str">
        <f>[11]отчёт!G1</f>
        <v>Московская область</v>
      </c>
      <c r="H117" s="286">
        <f>[11]отчёт!H1</f>
        <v>39887</v>
      </c>
      <c r="I117" s="326" t="str">
        <f>[11]отчёт!I1</f>
        <v>2 юн. р.</v>
      </c>
      <c r="J117" s="327" t="str">
        <f>[11]отчёт!J1</f>
        <v>Беликова Е.В.</v>
      </c>
    </row>
    <row r="118" spans="1:10" x14ac:dyDescent="0.25">
      <c r="A118" s="233">
        <f>[11]отчёт!A2</f>
        <v>2</v>
      </c>
      <c r="B118" s="288">
        <f>[11]отчёт!B2</f>
        <v>2</v>
      </c>
      <c r="C118" s="477" t="str">
        <f>[11]отчёт!C2</f>
        <v>Курышова Арина Михайловна</v>
      </c>
      <c r="D118" s="478" t="e">
        <f>[8]отчёт!#REF!</f>
        <v>#REF!</v>
      </c>
      <c r="E118" s="478"/>
      <c r="F118" s="479"/>
      <c r="G118" s="300" t="str">
        <f>[11]отчёт!G2</f>
        <v>Владимирская область</v>
      </c>
      <c r="H118" s="286">
        <f>[11]отчёт!H2</f>
        <v>40371</v>
      </c>
      <c r="I118" s="326" t="str">
        <f>[11]отчёт!I2</f>
        <v>2 юн. р.</v>
      </c>
      <c r="J118" s="327" t="str">
        <f>[11]отчёт!J2</f>
        <v>Амелин С.А.</v>
      </c>
    </row>
    <row r="119" spans="1:10" x14ac:dyDescent="0.25">
      <c r="A119" s="233">
        <f>[11]отчёт!A3</f>
        <v>3</v>
      </c>
      <c r="B119" s="288">
        <f>[11]отчёт!B3</f>
        <v>3</v>
      </c>
      <c r="C119" s="477" t="str">
        <f>[11]отчёт!C3</f>
        <v>Дергач Яна Владимировна</v>
      </c>
      <c r="D119" s="478" t="e">
        <f>[8]отчёт!#REF!</f>
        <v>#REF!</v>
      </c>
      <c r="E119" s="478"/>
      <c r="F119" s="479"/>
      <c r="G119" s="303" t="str">
        <f>[11]отчёт!G3</f>
        <v>Тверская область</v>
      </c>
      <c r="H119" s="291">
        <f>[11]отчёт!H3</f>
        <v>40354</v>
      </c>
      <c r="I119" s="360">
        <f>[11]отчёт!I3</f>
        <v>0</v>
      </c>
      <c r="J119" s="361" t="str">
        <f>[11]отчёт!J3</f>
        <v>Новикова И.Е.</v>
      </c>
    </row>
    <row r="120" spans="1:10" ht="15.75" thickBot="1" x14ac:dyDescent="0.3">
      <c r="A120" s="88">
        <f>[11]отчёт!A4</f>
        <v>4</v>
      </c>
      <c r="B120" s="352">
        <f>[11]отчёт!B4</f>
        <v>3</v>
      </c>
      <c r="C120" s="483" t="str">
        <f>[11]отчёт!C4</f>
        <v>Мартынова Светлана Андреевна</v>
      </c>
      <c r="D120" s="484" t="e">
        <f>[8]отчёт!#REF!</f>
        <v>#REF!</v>
      </c>
      <c r="E120" s="484"/>
      <c r="F120" s="485"/>
      <c r="G120" s="328" t="str">
        <f>[11]отчёт!G4</f>
        <v>Владимирская область</v>
      </c>
      <c r="H120" s="297">
        <f>[11]отчёт!H4</f>
        <v>40398</v>
      </c>
      <c r="I120" s="329">
        <f>[11]отчёт!I4</f>
        <v>0</v>
      </c>
      <c r="J120" s="330" t="str">
        <f>[11]отчёт!J4</f>
        <v>Асадуллаев Э.Э.</v>
      </c>
    </row>
    <row r="121" spans="1:10" x14ac:dyDescent="0.25">
      <c r="A121" s="8">
        <f>[11]отчёт!A5</f>
        <v>5</v>
      </c>
      <c r="B121" s="299" t="str">
        <f>[11]отчёт!B5</f>
        <v>5-8</v>
      </c>
      <c r="C121" s="480" t="str">
        <f>[11]отчёт!C5</f>
        <v>Скрипникова Анна Александр.</v>
      </c>
      <c r="D121" s="481" t="e">
        <f>[8]отчёт!D18</f>
        <v>#REF!</v>
      </c>
      <c r="E121" s="481"/>
      <c r="F121" s="482"/>
      <c r="G121" s="300" t="str">
        <f>[11]отчёт!G5</f>
        <v>Тверская область</v>
      </c>
      <c r="H121" s="286">
        <f>[11]отчёт!H5</f>
        <v>39809</v>
      </c>
      <c r="I121" s="232" t="str">
        <f>[11]отчёт!I5</f>
        <v>3 юн. р.</v>
      </c>
      <c r="J121" s="301" t="str">
        <f>[11]отчёт!J5</f>
        <v>Жуков И.Е. Новикова И.Е.</v>
      </c>
    </row>
    <row r="122" spans="1:10" x14ac:dyDescent="0.25">
      <c r="A122" s="233">
        <f>[11]отчёт!A6</f>
        <v>6</v>
      </c>
      <c r="B122" s="299" t="str">
        <f>[11]отчёт!B6</f>
        <v>5-8</v>
      </c>
      <c r="C122" s="477" t="str">
        <f>[11]отчёт!C6</f>
        <v>Кушнир Олеся Олеговна</v>
      </c>
      <c r="D122" s="478" t="e">
        <f>[8]отчёт!D19</f>
        <v>#REF!</v>
      </c>
      <c r="E122" s="478"/>
      <c r="F122" s="479"/>
      <c r="G122" s="303" t="str">
        <f>[11]отчёт!G6</f>
        <v>Тверская область</v>
      </c>
      <c r="H122" s="291">
        <f>[11]отчёт!H6</f>
        <v>39928</v>
      </c>
      <c r="I122" s="302">
        <f>[11]отчёт!I6</f>
        <v>0</v>
      </c>
      <c r="J122" s="304" t="str">
        <f>[11]отчёт!J6</f>
        <v>Соколов П.В.</v>
      </c>
    </row>
    <row r="123" spans="1:10" x14ac:dyDescent="0.25">
      <c r="A123" s="8">
        <f>[11]отчёт!A7</f>
        <v>7</v>
      </c>
      <c r="B123" s="305" t="str">
        <f>[11]отчёт!B7</f>
        <v>5-8</v>
      </c>
      <c r="C123" s="477" t="str">
        <f>[11]отчёт!C7</f>
        <v>Михеева Елизавета Андреевна</v>
      </c>
      <c r="D123" s="478" t="e">
        <f>[8]отчёт!D20</f>
        <v>#REF!</v>
      </c>
      <c r="E123" s="478"/>
      <c r="F123" s="479"/>
      <c r="G123" s="300" t="str">
        <f>[11]отчёт!G7</f>
        <v>Тверская область</v>
      </c>
      <c r="H123" s="286">
        <f>[11]отчёт!H7</f>
        <v>39798</v>
      </c>
      <c r="I123" s="232">
        <f>[11]отчёт!I7</f>
        <v>0</v>
      </c>
      <c r="J123" s="301" t="str">
        <f>[11]отчёт!J7</f>
        <v>Кузнецов Ю.А.</v>
      </c>
    </row>
    <row r="124" spans="1:10" ht="15.75" thickBot="1" x14ac:dyDescent="0.3">
      <c r="A124" s="87">
        <f>[11]отчёт!A8</f>
        <v>8</v>
      </c>
      <c r="B124" s="306" t="str">
        <f>[11]отчёт!B8</f>
        <v>5-8</v>
      </c>
      <c r="C124" s="474" t="str">
        <f>[11]отчёт!C8</f>
        <v>Новикова Ярослава Дмитриевна</v>
      </c>
      <c r="D124" s="475" t="e">
        <f>[8]отчёт!D21</f>
        <v>#REF!</v>
      </c>
      <c r="E124" s="475"/>
      <c r="F124" s="476"/>
      <c r="G124" s="307" t="str">
        <f>[11]отчёт!G8</f>
        <v>Тверская область</v>
      </c>
      <c r="H124" s="293">
        <f>[11]отчёт!H8</f>
        <v>40141</v>
      </c>
      <c r="I124" s="235" t="str">
        <f>[11]отчёт!I8</f>
        <v>3 юн. р.</v>
      </c>
      <c r="J124" s="308" t="str">
        <f>[11]отчёт!J8</f>
        <v>Новикова И.Е.</v>
      </c>
    </row>
  </sheetData>
  <sheetProtection password="E34F" sheet="1" objects="1" scenarios="1"/>
  <sortState ref="C121:J122">
    <sortCondition ref="C80"/>
  </sortState>
  <mergeCells count="109">
    <mergeCell ref="C119:F119"/>
    <mergeCell ref="C120:F120"/>
    <mergeCell ref="C121:F121"/>
    <mergeCell ref="C122:F122"/>
    <mergeCell ref="C123:F123"/>
    <mergeCell ref="C124:F124"/>
    <mergeCell ref="A63:J63"/>
    <mergeCell ref="A64:A65"/>
    <mergeCell ref="B64:B65"/>
    <mergeCell ref="G64:G65"/>
    <mergeCell ref="J64:J65"/>
    <mergeCell ref="C64:E65"/>
    <mergeCell ref="B67:B69"/>
    <mergeCell ref="F67:F69"/>
    <mergeCell ref="G67:G69"/>
    <mergeCell ref="C69:E69"/>
    <mergeCell ref="C68:E68"/>
    <mergeCell ref="C67:E67"/>
    <mergeCell ref="C74:E74"/>
    <mergeCell ref="C73:E73"/>
    <mergeCell ref="C72:E72"/>
    <mergeCell ref="C99:F99"/>
    <mergeCell ref="C100:F100"/>
    <mergeCell ref="C101:F101"/>
    <mergeCell ref="A1:J1"/>
    <mergeCell ref="A3:J3"/>
    <mergeCell ref="A2:J2"/>
    <mergeCell ref="A28:J28"/>
    <mergeCell ref="A29:A30"/>
    <mergeCell ref="B29:B30"/>
    <mergeCell ref="J29:J30"/>
    <mergeCell ref="G29:G30"/>
    <mergeCell ref="C118:F118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7:F117"/>
    <mergeCell ref="C97:F97"/>
    <mergeCell ref="C49:F49"/>
    <mergeCell ref="C48:F48"/>
    <mergeCell ref="C47:F47"/>
    <mergeCell ref="C46:F46"/>
    <mergeCell ref="C45:F45"/>
    <mergeCell ref="C44:F44"/>
    <mergeCell ref="C43:F43"/>
    <mergeCell ref="C29:E30"/>
    <mergeCell ref="C40:E40"/>
    <mergeCell ref="C39:E39"/>
    <mergeCell ref="C38:E38"/>
    <mergeCell ref="C37:E37"/>
    <mergeCell ref="C42:F42"/>
    <mergeCell ref="C41:F41"/>
    <mergeCell ref="C32:E32"/>
    <mergeCell ref="C33:E33"/>
    <mergeCell ref="C34:E34"/>
    <mergeCell ref="C35:E35"/>
    <mergeCell ref="C52:F52"/>
    <mergeCell ref="C51:F51"/>
    <mergeCell ref="C50:F50"/>
    <mergeCell ref="C55:E55"/>
    <mergeCell ref="C56:E56"/>
    <mergeCell ref="C57:E57"/>
    <mergeCell ref="C58:E58"/>
    <mergeCell ref="C59:F59"/>
    <mergeCell ref="C60:F60"/>
    <mergeCell ref="C53:F53"/>
    <mergeCell ref="C71:E71"/>
    <mergeCell ref="B73:B75"/>
    <mergeCell ref="F73:F75"/>
    <mergeCell ref="G73:G75"/>
    <mergeCell ref="B70:B72"/>
    <mergeCell ref="F70:F72"/>
    <mergeCell ref="G70:G72"/>
    <mergeCell ref="C70:E70"/>
    <mergeCell ref="C61:F61"/>
    <mergeCell ref="C62:F62"/>
    <mergeCell ref="C115:F115"/>
    <mergeCell ref="C85:F85"/>
    <mergeCell ref="C84:F84"/>
    <mergeCell ref="C83:F83"/>
    <mergeCell ref="C82:F82"/>
    <mergeCell ref="C81:F81"/>
    <mergeCell ref="C80:F80"/>
    <mergeCell ref="A76:J76"/>
    <mergeCell ref="A77:A78"/>
    <mergeCell ref="B77:B78"/>
    <mergeCell ref="G77:G78"/>
    <mergeCell ref="J77:J78"/>
    <mergeCell ref="C77:F78"/>
    <mergeCell ref="C96:F9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</mergeCells>
  <pageMargins left="0.39370078740157483" right="0.39370078740157483" top="0.6692913385826772" bottom="0.98425196850393704" header="0" footer="0"/>
  <pageSetup paperSize="9" scale="88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rowBreaks count="2" manualBreakCount="2">
    <brk id="53" max="9" man="1"/>
    <brk id="10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3" tint="0.59999389629810485"/>
  </sheetPr>
  <dimension ref="A1:J184"/>
  <sheetViews>
    <sheetView showGridLines="0" showRowColHeaders="0" showZeros="0" showRuler="0" view="pageLayout" zoomScaleNormal="100" zoomScaleSheetLayoutView="100" workbookViewId="0">
      <selection sqref="A1:J1"/>
    </sheetView>
  </sheetViews>
  <sheetFormatPr defaultColWidth="3.42578125" defaultRowHeight="15" x14ac:dyDescent="0.25"/>
  <cols>
    <col min="1" max="1" width="3.5703125" style="5" customWidth="1"/>
    <col min="2" max="2" width="4.28515625" style="5" customWidth="1"/>
    <col min="3" max="3" width="26.7109375" customWidth="1"/>
    <col min="4" max="4" width="5.7109375" style="249" customWidth="1"/>
    <col min="5" max="5" width="5" style="3" customWidth="1"/>
    <col min="6" max="6" width="5.85546875" style="249" customWidth="1"/>
    <col min="7" max="7" width="17.28515625" style="106" customWidth="1"/>
    <col min="8" max="8" width="8" style="244" customWidth="1"/>
    <col min="9" max="9" width="7" style="3" bestFit="1" customWidth="1"/>
    <col min="10" max="10" width="23.42578125" style="106" customWidth="1"/>
  </cols>
  <sheetData>
    <row r="1" spans="1:10" ht="18.75" x14ac:dyDescent="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148" customFormat="1" ht="15.75" x14ac:dyDescent="0.25">
      <c r="A2" s="522" t="str">
        <f>'КЗ-Общий'!A3:J3</f>
        <v>12-е ОТКРЫТЫЕ ОБЛАСТНЫЕ СОРЕВНОВАНИЯ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3" t="str">
        <f>'КЗ-Общий'!A6</f>
        <v>06 октября 2018 г.</v>
      </c>
      <c r="B4" s="9"/>
      <c r="C4" s="9"/>
      <c r="D4" s="247"/>
      <c r="E4" s="102"/>
      <c r="F4" s="247"/>
      <c r="G4" s="15"/>
      <c r="H4" s="242"/>
      <c r="I4" s="102"/>
      <c r="J4" s="15" t="str">
        <f>'КЗ-Общий'!J6</f>
        <v>г. Тверь</v>
      </c>
    </row>
    <row r="5" spans="1:10" x14ac:dyDescent="0.25">
      <c r="A5" s="13"/>
      <c r="B5" s="9"/>
      <c r="C5" s="9"/>
      <c r="D5" s="247"/>
      <c r="E5" s="102"/>
      <c r="F5" s="247"/>
      <c r="G5" s="15"/>
      <c r="H5" s="242"/>
      <c r="I5" s="102"/>
      <c r="J5" s="15"/>
    </row>
    <row r="6" spans="1:10" x14ac:dyDescent="0.25">
      <c r="A6" s="13"/>
      <c r="B6" s="9" t="s">
        <v>330</v>
      </c>
      <c r="C6" s="9"/>
      <c r="D6" s="247"/>
      <c r="E6" s="102"/>
      <c r="F6" s="247"/>
      <c r="G6" s="15"/>
      <c r="H6" s="242"/>
      <c r="I6" s="254">
        <f>COUNTIF(I132:I10357,"3 юн. р.")</f>
        <v>5</v>
      </c>
      <c r="J6" s="15" t="s">
        <v>45</v>
      </c>
    </row>
    <row r="7" spans="1:10" x14ac:dyDescent="0.25">
      <c r="A7" s="13"/>
      <c r="B7" s="9" t="s">
        <v>327</v>
      </c>
      <c r="C7" s="9"/>
      <c r="D7" s="247"/>
      <c r="E7" s="102"/>
      <c r="F7" s="247"/>
      <c r="G7" s="15"/>
      <c r="H7" s="242"/>
      <c r="I7" s="78">
        <f>COUNTIF(I132:I10357,"2 юн. р.")</f>
        <v>6</v>
      </c>
      <c r="J7" s="15" t="s">
        <v>40</v>
      </c>
    </row>
    <row r="8" spans="1:10" ht="15" customHeight="1" x14ac:dyDescent="0.25">
      <c r="A8" s="13"/>
      <c r="B8" s="526" t="s">
        <v>73</v>
      </c>
      <c r="C8" s="526"/>
      <c r="D8" s="526"/>
      <c r="E8" s="526"/>
      <c r="F8" s="526"/>
      <c r="G8" s="526"/>
      <c r="H8" s="252"/>
      <c r="I8" s="78">
        <f>COUNTIF(I132:I10357,"1 юн. р.")</f>
        <v>7</v>
      </c>
      <c r="J8" s="15" t="s">
        <v>36</v>
      </c>
    </row>
    <row r="9" spans="1:10" x14ac:dyDescent="0.25">
      <c r="A9" s="13"/>
      <c r="B9" s="81">
        <f>SUM(B10:B11)</f>
        <v>65</v>
      </c>
      <c r="C9" s="80" t="s">
        <v>75</v>
      </c>
      <c r="D9" s="251"/>
      <c r="E9" s="105"/>
      <c r="F9" s="251"/>
      <c r="G9" s="237"/>
      <c r="I9" s="78">
        <f>COUNTIF(I132:I10357,"3 р.")</f>
        <v>1</v>
      </c>
      <c r="J9" s="108" t="s">
        <v>44</v>
      </c>
    </row>
    <row r="10" spans="1:10" ht="14.25" customHeight="1" x14ac:dyDescent="0.25">
      <c r="A10" s="13"/>
      <c r="B10" s="81">
        <f>SUM(I31,I45,I59,I66,I73)</f>
        <v>42</v>
      </c>
      <c r="C10" s="526" t="s">
        <v>80</v>
      </c>
      <c r="D10" s="526"/>
      <c r="E10" s="105"/>
      <c r="F10" s="251"/>
      <c r="G10" s="237"/>
      <c r="I10" s="254">
        <f>COUNTIF(I132:I10357,"2 р.")</f>
        <v>1</v>
      </c>
      <c r="J10" s="108" t="s">
        <v>39</v>
      </c>
    </row>
    <row r="11" spans="1:10" ht="15" customHeight="1" x14ac:dyDescent="0.25">
      <c r="A11" s="13"/>
      <c r="B11" s="81">
        <f>SUM(I78,I87,I93,I99)</f>
        <v>23</v>
      </c>
      <c r="C11" s="80" t="s">
        <v>81</v>
      </c>
      <c r="D11" s="251"/>
      <c r="E11" s="105"/>
      <c r="F11" s="251"/>
      <c r="G11" s="237"/>
      <c r="I11" s="78">
        <f>COUNTIF(I132:I10357,"1 р.")</f>
        <v>4</v>
      </c>
      <c r="J11" s="108" t="s">
        <v>35</v>
      </c>
    </row>
    <row r="12" spans="1:10" ht="15" customHeight="1" x14ac:dyDescent="0.25">
      <c r="A12" s="13"/>
      <c r="B12" s="527" t="s">
        <v>29</v>
      </c>
      <c r="C12" s="527"/>
      <c r="D12" s="527"/>
      <c r="E12" s="527"/>
      <c r="F12" s="527"/>
      <c r="G12" s="527"/>
      <c r="I12" s="78">
        <f>COUNTIF(I132:I10357,"КМС")</f>
        <v>1</v>
      </c>
      <c r="J12" s="108" t="s">
        <v>43</v>
      </c>
    </row>
    <row r="13" spans="1:10" x14ac:dyDescent="0.25">
      <c r="A13" s="13"/>
      <c r="B13" s="81">
        <f>SUM(B14:B15)</f>
        <v>56</v>
      </c>
      <c r="C13" s="76" t="s">
        <v>75</v>
      </c>
      <c r="D13" s="251"/>
      <c r="E13" s="105"/>
      <c r="F13" s="251"/>
      <c r="G13" s="237"/>
      <c r="I13" s="78">
        <f>COUNTIF(I132:I10357,"МС")</f>
        <v>0</v>
      </c>
      <c r="J13" s="108" t="s">
        <v>38</v>
      </c>
    </row>
    <row r="14" spans="1:10" ht="14.25" customHeight="1" x14ac:dyDescent="0.25">
      <c r="A14" s="13"/>
      <c r="B14" s="81">
        <f>SUM(I121,I133,I144,I152)</f>
        <v>35</v>
      </c>
      <c r="C14" s="526" t="s">
        <v>82</v>
      </c>
      <c r="D14" s="526"/>
      <c r="E14" s="105"/>
      <c r="F14" s="251"/>
      <c r="G14" s="237"/>
      <c r="I14" s="78">
        <f>COUNTIF(I132:I10357,"МСМК")</f>
        <v>0</v>
      </c>
      <c r="J14" s="108" t="s">
        <v>34</v>
      </c>
    </row>
    <row r="15" spans="1:10" ht="15" customHeight="1" x14ac:dyDescent="0.25">
      <c r="A15" s="13"/>
      <c r="B15" s="81">
        <f>SUM(I160,I168,I173,I181)</f>
        <v>21</v>
      </c>
      <c r="C15" s="80" t="s">
        <v>81</v>
      </c>
      <c r="D15" s="251"/>
      <c r="E15" s="105"/>
      <c r="F15" s="251"/>
      <c r="G15" s="237"/>
      <c r="J15" s="101"/>
    </row>
    <row r="16" spans="1:10" x14ac:dyDescent="0.25">
      <c r="A16" s="13"/>
      <c r="B16" s="9" t="s">
        <v>332</v>
      </c>
      <c r="C16" s="9"/>
      <c r="D16" s="247"/>
      <c r="E16" s="102"/>
      <c r="F16" s="247"/>
      <c r="G16" s="9"/>
      <c r="I16" s="363"/>
      <c r="J16" s="79"/>
    </row>
    <row r="17" spans="1:10" x14ac:dyDescent="0.25">
      <c r="A17" s="13"/>
      <c r="B17" s="77">
        <f>SUM(B18:B19)</f>
        <v>9</v>
      </c>
      <c r="C17" s="9" t="s">
        <v>75</v>
      </c>
      <c r="D17" s="247"/>
      <c r="E17" s="102"/>
      <c r="F17" s="247"/>
      <c r="G17" s="9"/>
      <c r="I17" s="363"/>
      <c r="J17" s="79"/>
    </row>
    <row r="18" spans="1:10" x14ac:dyDescent="0.25">
      <c r="A18" s="13"/>
      <c r="B18" s="78">
        <v>7</v>
      </c>
      <c r="C18" s="9" t="s">
        <v>37</v>
      </c>
      <c r="D18" s="247"/>
      <c r="E18" s="102"/>
      <c r="F18" s="247"/>
      <c r="G18" s="9"/>
      <c r="I18" s="363"/>
      <c r="J18" s="79"/>
    </row>
    <row r="19" spans="1:10" x14ac:dyDescent="0.25">
      <c r="A19" s="13"/>
      <c r="B19" s="82">
        <v>2</v>
      </c>
      <c r="C19" s="9" t="s">
        <v>41</v>
      </c>
      <c r="D19" s="247"/>
      <c r="E19" s="102"/>
      <c r="F19" s="247"/>
      <c r="G19" s="9"/>
      <c r="I19" s="363"/>
      <c r="J19" s="79"/>
    </row>
    <row r="20" spans="1:10" x14ac:dyDescent="0.25">
      <c r="A20" s="13"/>
      <c r="B20" s="9" t="s">
        <v>72</v>
      </c>
      <c r="C20" s="9"/>
      <c r="D20" s="247"/>
      <c r="E20" s="89">
        <f>SUM(B9,B13,B17)</f>
        <v>130</v>
      </c>
      <c r="F20" s="247"/>
      <c r="G20" s="15"/>
      <c r="J20" s="15"/>
    </row>
    <row r="21" spans="1:10" x14ac:dyDescent="0.25">
      <c r="A21" s="13"/>
      <c r="B21" s="9" t="s">
        <v>86</v>
      </c>
      <c r="C21" s="9"/>
      <c r="D21" s="247"/>
      <c r="E21" s="102"/>
      <c r="F21" s="247"/>
      <c r="G21" s="15"/>
      <c r="H21" s="242"/>
      <c r="I21" s="102"/>
      <c r="J21" s="15"/>
    </row>
    <row r="22" spans="1:10" x14ac:dyDescent="0.25">
      <c r="A22" s="13"/>
      <c r="B22" s="77">
        <f>COUNTIF('Судейская коллегия'!F10:F49,"нет")</f>
        <v>14</v>
      </c>
      <c r="C22" s="9" t="s">
        <v>83</v>
      </c>
      <c r="F22" s="247"/>
      <c r="G22" s="15"/>
      <c r="H22" s="242"/>
      <c r="I22" s="102"/>
      <c r="J22" s="15"/>
    </row>
    <row r="23" spans="1:10" hidden="1" x14ac:dyDescent="0.25">
      <c r="A23" s="13"/>
      <c r="B23" s="77">
        <f>COUNTIF('Судейская коллегия'!F10:F49,"3К")</f>
        <v>0</v>
      </c>
      <c r="C23" s="9" t="s">
        <v>76</v>
      </c>
      <c r="F23" s="247"/>
      <c r="G23" s="15"/>
      <c r="H23" s="242"/>
      <c r="I23" s="102"/>
      <c r="J23" s="15"/>
    </row>
    <row r="24" spans="1:10" x14ac:dyDescent="0.25">
      <c r="A24" s="13"/>
      <c r="B24" s="77">
        <f>COUNTIF('Судейская коллегия'!F10:F49,"2К")</f>
        <v>2</v>
      </c>
      <c r="C24" s="9" t="s">
        <v>77</v>
      </c>
      <c r="D24" s="250"/>
      <c r="E24" s="102"/>
      <c r="F24" s="247"/>
      <c r="G24" s="15"/>
      <c r="H24" s="242"/>
      <c r="I24" s="102"/>
      <c r="J24" s="15"/>
    </row>
    <row r="25" spans="1:10" x14ac:dyDescent="0.25">
      <c r="A25" s="13"/>
      <c r="B25" s="77">
        <f>COUNTIF('Судейская коллегия'!F10:F49,"1К")</f>
        <v>6</v>
      </c>
      <c r="C25" s="9" t="s">
        <v>78</v>
      </c>
      <c r="D25" s="250"/>
      <c r="E25" s="102"/>
      <c r="F25" s="247"/>
      <c r="G25" s="15"/>
      <c r="H25" s="242"/>
      <c r="I25" s="102"/>
      <c r="J25" s="15"/>
    </row>
    <row r="26" spans="1:10" x14ac:dyDescent="0.25">
      <c r="A26" s="13"/>
      <c r="B26" s="77">
        <f>COUNTIF('Судейская коллегия'!F10:F49,"ВК")</f>
        <v>0</v>
      </c>
      <c r="C26" s="9" t="s">
        <v>79</v>
      </c>
      <c r="D26" s="247"/>
      <c r="E26" s="102"/>
      <c r="H26" s="242"/>
      <c r="I26" s="102"/>
      <c r="J26" s="15"/>
    </row>
    <row r="27" spans="1:10" ht="15" customHeight="1" thickBot="1" x14ac:dyDescent="0.3">
      <c r="A27" s="4"/>
      <c r="B27" s="4"/>
      <c r="C27" s="1"/>
      <c r="D27" s="248"/>
      <c r="E27" s="2"/>
      <c r="F27" s="248"/>
      <c r="G27" s="107"/>
      <c r="H27" s="243"/>
      <c r="I27" s="104"/>
      <c r="J27" s="107"/>
    </row>
    <row r="28" spans="1:10" ht="15.75" customHeight="1" thickBot="1" x14ac:dyDescent="0.3">
      <c r="A28" s="486" t="s">
        <v>20</v>
      </c>
      <c r="B28" s="487"/>
      <c r="C28" s="487"/>
      <c r="D28" s="487"/>
      <c r="E28" s="487"/>
      <c r="F28" s="487"/>
      <c r="G28" s="487"/>
      <c r="H28" s="487"/>
      <c r="I28" s="487"/>
      <c r="J28" s="489"/>
    </row>
    <row r="29" spans="1:10" ht="15" customHeight="1" x14ac:dyDescent="0.25">
      <c r="A29" s="490" t="s">
        <v>1</v>
      </c>
      <c r="B29" s="490" t="s">
        <v>11</v>
      </c>
      <c r="C29" s="496" t="s">
        <v>6</v>
      </c>
      <c r="D29" s="497"/>
      <c r="E29" s="498"/>
      <c r="F29" s="353" t="s">
        <v>7</v>
      </c>
      <c r="G29" s="492" t="s">
        <v>8</v>
      </c>
      <c r="H29" s="283" t="s">
        <v>3</v>
      </c>
      <c r="I29" s="270" t="s">
        <v>12</v>
      </c>
      <c r="J29" s="494" t="s">
        <v>9</v>
      </c>
    </row>
    <row r="30" spans="1:10" ht="15" customHeight="1" thickBot="1" x14ac:dyDescent="0.3">
      <c r="A30" s="491"/>
      <c r="B30" s="491"/>
      <c r="C30" s="499"/>
      <c r="D30" s="500"/>
      <c r="E30" s="501"/>
      <c r="F30" s="354" t="s">
        <v>2</v>
      </c>
      <c r="G30" s="493"/>
      <c r="H30" s="284" t="s">
        <v>10</v>
      </c>
      <c r="I30" s="271" t="s">
        <v>4</v>
      </c>
      <c r="J30" s="495"/>
    </row>
    <row r="31" spans="1:10" ht="15.75" customHeight="1" thickBot="1" x14ac:dyDescent="0.3">
      <c r="A31" s="58" t="s">
        <v>18</v>
      </c>
      <c r="B31" s="346"/>
      <c r="C31" s="59"/>
      <c r="D31" s="346"/>
      <c r="E31" s="346"/>
      <c r="F31" s="355"/>
      <c r="G31" s="59"/>
      <c r="H31" s="285"/>
      <c r="I31" s="110">
        <f>[12]отчёт!$K$1</f>
        <v>13</v>
      </c>
      <c r="J31" s="109" t="s">
        <v>5</v>
      </c>
    </row>
    <row r="32" spans="1:10" x14ac:dyDescent="0.25">
      <c r="A32" s="8">
        <f>[12]отчёт!A1</f>
        <v>1</v>
      </c>
      <c r="B32" s="230">
        <f>[12]отчёт!B1</f>
        <v>1</v>
      </c>
      <c r="C32" s="480" t="str">
        <f>[12]отчёт!C1</f>
        <v>Ганин Евгений Сергеевич</v>
      </c>
      <c r="D32" s="481"/>
      <c r="E32" s="482"/>
      <c r="F32" s="356">
        <f>[12]отчёт!D1</f>
        <v>24.299999999999994</v>
      </c>
      <c r="G32" s="240" t="str">
        <f>[12]отчёт!G1</f>
        <v>Владимирская область</v>
      </c>
      <c r="H32" s="286">
        <f>[12]отчёт!H1</f>
        <v>39508</v>
      </c>
      <c r="I32" s="231">
        <f>[12]отчёт!I1</f>
        <v>0</v>
      </c>
      <c r="J32" s="287" t="str">
        <f>[12]отчёт!J1</f>
        <v>Асадуллаев Э.Э.</v>
      </c>
    </row>
    <row r="33" spans="1:10" x14ac:dyDescent="0.25">
      <c r="A33" s="233">
        <f>[12]отчёт!A2</f>
        <v>2</v>
      </c>
      <c r="B33" s="288">
        <f>[12]отчёт!B2</f>
        <v>2</v>
      </c>
      <c r="C33" s="517" t="str">
        <f>[12]отчёт!C2</f>
        <v>Орлов Дмитрий Артёмович</v>
      </c>
      <c r="D33" s="518"/>
      <c r="E33" s="519"/>
      <c r="F33" s="357">
        <f>[12]отчёт!D2</f>
        <v>23.8</v>
      </c>
      <c r="G33" s="290" t="str">
        <f>[12]отчёт!G2</f>
        <v>Тверская область</v>
      </c>
      <c r="H33" s="291">
        <f>[12]отчёт!H2</f>
        <v>39576</v>
      </c>
      <c r="I33" s="289">
        <f>[12]отчёт!I2</f>
        <v>0</v>
      </c>
      <c r="J33" s="292" t="str">
        <f>[12]отчёт!J2</f>
        <v>Жуков И.Е.</v>
      </c>
    </row>
    <row r="34" spans="1:10" ht="15.75" thickBot="1" x14ac:dyDescent="0.3">
      <c r="A34" s="87">
        <f>[12]отчёт!A3</f>
        <v>3</v>
      </c>
      <c r="B34" s="253">
        <f>[12]отчёт!B3</f>
        <v>3</v>
      </c>
      <c r="C34" s="474" t="str">
        <f>[12]отчёт!C3</f>
        <v>Бик Дмитрий Сергеевич</v>
      </c>
      <c r="D34" s="475"/>
      <c r="E34" s="476"/>
      <c r="F34" s="358">
        <f>[12]отчёт!D3</f>
        <v>23.1</v>
      </c>
      <c r="G34" s="241" t="str">
        <f>[12]отчёт!G3</f>
        <v>Тверская область</v>
      </c>
      <c r="H34" s="293">
        <f>[12]отчёт!H3</f>
        <v>39485</v>
      </c>
      <c r="I34" s="234" t="str">
        <f>[12]отчёт!I3</f>
        <v>3 юн. р</v>
      </c>
      <c r="J34" s="294" t="str">
        <f>[12]отчёт!J3</f>
        <v>Жуков И.Е.</v>
      </c>
    </row>
    <row r="35" spans="1:10" ht="15.75" thickBot="1" x14ac:dyDescent="0.3">
      <c r="A35" s="88">
        <f>[12]отчёт!A4</f>
        <v>4</v>
      </c>
      <c r="B35" s="352" t="s">
        <v>70</v>
      </c>
      <c r="C35" s="483" t="str">
        <f>[12]отчёт!C4</f>
        <v>Васильев Богдан Анатольевич</v>
      </c>
      <c r="D35" s="484"/>
      <c r="E35" s="485"/>
      <c r="F35" s="359">
        <f>[12]отчёт!D4</f>
        <v>22.999999999999993</v>
      </c>
      <c r="G35" s="296" t="str">
        <f>[12]отчёт!G4</f>
        <v>Владимирская область</v>
      </c>
      <c r="H35" s="297">
        <f>[12]отчёт!H4</f>
        <v>39675</v>
      </c>
      <c r="I35" s="295">
        <f>[12]отчёт!I4</f>
        <v>0</v>
      </c>
      <c r="J35" s="298" t="str">
        <f>[12]отчёт!J4</f>
        <v>Астанов С.</v>
      </c>
    </row>
    <row r="36" spans="1:10" x14ac:dyDescent="0.25">
      <c r="A36" s="8">
        <f>[12]отчёт!A5</f>
        <v>5</v>
      </c>
      <c r="B36" s="299" t="str">
        <f>[12]отчёт!B5</f>
        <v>5-8</v>
      </c>
      <c r="C36" s="480" t="str">
        <f>[12]отчёт!C5</f>
        <v>Костылев Степан Андреевич</v>
      </c>
      <c r="D36" s="481" t="e">
        <f>[3]отчёт!#REF!</f>
        <v>#REF!</v>
      </c>
      <c r="E36" s="481"/>
      <c r="F36" s="482"/>
      <c r="G36" s="300" t="str">
        <f>[12]отчёт!G5</f>
        <v>Тверская область</v>
      </c>
      <c r="H36" s="286">
        <f>[12]отчёт!H5</f>
        <v>39632</v>
      </c>
      <c r="I36" s="232">
        <f>[12]отчёт!I5</f>
        <v>0</v>
      </c>
      <c r="J36" s="301" t="str">
        <f>[12]отчёт!J5</f>
        <v>Жуков И.Е.</v>
      </c>
    </row>
    <row r="37" spans="1:10" x14ac:dyDescent="0.25">
      <c r="A37" s="233">
        <f>[12]отчёт!A6</f>
        <v>6</v>
      </c>
      <c r="B37" s="299" t="str">
        <f>[12]отчёт!B6</f>
        <v>5-8</v>
      </c>
      <c r="C37" s="477" t="str">
        <f>[12]отчёт!C6</f>
        <v>Ганчев Денис Максимович</v>
      </c>
      <c r="D37" s="478" t="e">
        <f>[3]отчёт!#REF!</f>
        <v>#REF!</v>
      </c>
      <c r="E37" s="478"/>
      <c r="F37" s="479"/>
      <c r="G37" s="303" t="str">
        <f>[12]отчёт!G6</f>
        <v>Тверская область</v>
      </c>
      <c r="H37" s="291">
        <f>[12]отчёт!H6</f>
        <v>39687</v>
      </c>
      <c r="I37" s="302">
        <f>[12]отчёт!I6</f>
        <v>0</v>
      </c>
      <c r="J37" s="304" t="str">
        <f>[12]отчёт!J6</f>
        <v>Жуков И.Е. Новикова И.Е.</v>
      </c>
    </row>
    <row r="38" spans="1:10" x14ac:dyDescent="0.25">
      <c r="A38" s="8">
        <f>[12]отчёт!A7</f>
        <v>7</v>
      </c>
      <c r="B38" s="305" t="str">
        <f>[12]отчёт!B7</f>
        <v>5-8</v>
      </c>
      <c r="C38" s="477" t="str">
        <f>[12]отчёт!C7</f>
        <v>Барабанов Данил Владимирович</v>
      </c>
      <c r="D38" s="478" t="e">
        <f>[3]отчёт!#REF!</f>
        <v>#REF!</v>
      </c>
      <c r="E38" s="478"/>
      <c r="F38" s="479"/>
      <c r="G38" s="300" t="str">
        <f>[12]отчёт!G7</f>
        <v>Тверская область</v>
      </c>
      <c r="H38" s="286">
        <f>[12]отчёт!H7</f>
        <v>39529</v>
      </c>
      <c r="I38" s="232" t="str">
        <f>[12]отчёт!I7</f>
        <v>3 юн. р</v>
      </c>
      <c r="J38" s="301" t="str">
        <f>[12]отчёт!J7</f>
        <v>Жуков И.Е. Новикова И.Е.</v>
      </c>
    </row>
    <row r="39" spans="1:10" ht="15.75" thickBot="1" x14ac:dyDescent="0.3">
      <c r="A39" s="87">
        <f>[12]отчёт!A8</f>
        <v>8</v>
      </c>
      <c r="B39" s="306" t="str">
        <f>[12]отчёт!B8</f>
        <v>5-8</v>
      </c>
      <c r="C39" s="474" t="str">
        <f>[12]отчёт!C8</f>
        <v>Банников Матвей Андреевич</v>
      </c>
      <c r="D39" s="475" t="e">
        <f>[3]отчёт!#REF!</f>
        <v>#REF!</v>
      </c>
      <c r="E39" s="475"/>
      <c r="F39" s="476"/>
      <c r="G39" s="307" t="str">
        <f>[12]отчёт!G8</f>
        <v>Тверская область</v>
      </c>
      <c r="H39" s="293">
        <f>[12]отчёт!H8</f>
        <v>39648</v>
      </c>
      <c r="I39" s="235" t="str">
        <f>[12]отчёт!I8</f>
        <v>3 юн. р.</v>
      </c>
      <c r="J39" s="308" t="str">
        <f>[12]отчёт!J8</f>
        <v>Соколов П.В.</v>
      </c>
    </row>
    <row r="40" spans="1:10" x14ac:dyDescent="0.25">
      <c r="A40" s="8">
        <f>[12]отчёт!A9</f>
        <v>9</v>
      </c>
      <c r="B40" s="299" t="str">
        <f>[12]отчёт!B9</f>
        <v>9-13</v>
      </c>
      <c r="C40" s="480" t="str">
        <f>[12]отчёт!C9</f>
        <v>Антипов Ярослав Сергеевич</v>
      </c>
      <c r="D40" s="481" t="e">
        <f>[3]отчёт!#REF!</f>
        <v>#REF!</v>
      </c>
      <c r="E40" s="481"/>
      <c r="F40" s="482"/>
      <c r="G40" s="300" t="str">
        <f>[12]отчёт!G9</f>
        <v>Тверская область</v>
      </c>
      <c r="H40" s="286">
        <f>[12]отчёт!H9</f>
        <v>39467</v>
      </c>
      <c r="I40" s="232" t="str">
        <f>[12]отчёт!I9</f>
        <v>3 юн. р.</v>
      </c>
      <c r="J40" s="301" t="str">
        <f>[12]отчёт!J9</f>
        <v>Соколов П.В.</v>
      </c>
    </row>
    <row r="41" spans="1:10" x14ac:dyDescent="0.25">
      <c r="A41" s="8">
        <f>[12]отчёт!A10</f>
        <v>10</v>
      </c>
      <c r="B41" s="299" t="str">
        <f>[12]отчёт!B10</f>
        <v>9-13</v>
      </c>
      <c r="C41" s="477" t="str">
        <f>[12]отчёт!C10</f>
        <v>Магомедов Сулейбан Хизриевич</v>
      </c>
      <c r="D41" s="478" t="e">
        <f>[3]отчёт!#REF!</f>
        <v>#REF!</v>
      </c>
      <c r="E41" s="478"/>
      <c r="F41" s="479"/>
      <c r="G41" s="300" t="str">
        <f>[12]отчёт!G10</f>
        <v>Тверская область</v>
      </c>
      <c r="H41" s="286">
        <f>[12]отчёт!H10</f>
        <v>39465</v>
      </c>
      <c r="I41" s="232">
        <f>[12]отчёт!I10</f>
        <v>0</v>
      </c>
      <c r="J41" s="301" t="str">
        <f>[12]отчёт!J10</f>
        <v>Тишинин А.И.</v>
      </c>
    </row>
    <row r="42" spans="1:10" x14ac:dyDescent="0.25">
      <c r="A42" s="8">
        <f>[12]отчёт!A11</f>
        <v>11</v>
      </c>
      <c r="B42" s="305" t="str">
        <f>[12]отчёт!B11</f>
        <v>9-13</v>
      </c>
      <c r="C42" s="477" t="str">
        <f>[12]отчёт!C11</f>
        <v>Кожаринов Максим Сергеевич</v>
      </c>
      <c r="D42" s="478" t="e">
        <f>[3]отчёт!#REF!</f>
        <v>#REF!</v>
      </c>
      <c r="E42" s="478"/>
      <c r="F42" s="479"/>
      <c r="G42" s="300" t="str">
        <f>[12]отчёт!G11</f>
        <v>Тверская область</v>
      </c>
      <c r="H42" s="286">
        <f>[12]отчёт!H11</f>
        <v>39409</v>
      </c>
      <c r="I42" s="232" t="str">
        <f>[12]отчёт!I11</f>
        <v>3 юн. р.</v>
      </c>
      <c r="J42" s="301" t="str">
        <f>[12]отчёт!J11</f>
        <v>Соколов П.В.</v>
      </c>
    </row>
    <row r="43" spans="1:10" x14ac:dyDescent="0.25">
      <c r="A43" s="8">
        <f>[12]отчёт!A12</f>
        <v>12</v>
      </c>
      <c r="B43" s="299" t="str">
        <f>[12]отчёт!B12</f>
        <v>9-13</v>
      </c>
      <c r="C43" s="477" t="str">
        <f>[12]отчёт!C15</f>
        <v>Хренов Александр Дмитриевич</v>
      </c>
      <c r="D43" s="478" t="e">
        <f>[3]отчёт!#REF!</f>
        <v>#REF!</v>
      </c>
      <c r="E43" s="478"/>
      <c r="F43" s="479"/>
      <c r="G43" s="300" t="str">
        <f>[12]отчёт!G15</f>
        <v>Тверская область</v>
      </c>
      <c r="H43" s="286">
        <f>[12]отчёт!H15</f>
        <v>39541</v>
      </c>
      <c r="I43" s="232">
        <f>[12]отчёт!I15</f>
        <v>0</v>
      </c>
      <c r="J43" s="301" t="str">
        <f>[12]отчёт!J15</f>
        <v>Тишинин А.И.</v>
      </c>
    </row>
    <row r="44" spans="1:10" ht="15.75" thickBot="1" x14ac:dyDescent="0.3">
      <c r="A44" s="8">
        <f>[12]отчёт!A13</f>
        <v>13</v>
      </c>
      <c r="B44" s="305" t="str">
        <f>[12]отчёт!B13</f>
        <v>9-13</v>
      </c>
      <c r="C44" s="477" t="str">
        <f>[12]отчёт!C13</f>
        <v>Поляков Кирилл Игоревич</v>
      </c>
      <c r="D44" s="478" t="e">
        <f>[3]отчёт!#REF!</f>
        <v>#REF!</v>
      </c>
      <c r="E44" s="478"/>
      <c r="F44" s="479"/>
      <c r="G44" s="300" t="str">
        <f>[12]отчёт!G13</f>
        <v>Тверская область</v>
      </c>
      <c r="H44" s="286">
        <f>[12]отчёт!H13</f>
        <v>39472</v>
      </c>
      <c r="I44" s="232" t="str">
        <f>[12]отчёт!I13</f>
        <v>3 юн. р.</v>
      </c>
      <c r="J44" s="301" t="str">
        <f>[12]отчёт!J13</f>
        <v>Соколов П.В.</v>
      </c>
    </row>
    <row r="45" spans="1:10" ht="15.75" customHeight="1" thickBot="1" x14ac:dyDescent="0.3">
      <c r="A45" s="58" t="s">
        <v>315</v>
      </c>
      <c r="B45" s="346"/>
      <c r="C45" s="59"/>
      <c r="D45" s="346"/>
      <c r="E45" s="346"/>
      <c r="F45" s="355"/>
      <c r="G45" s="59"/>
      <c r="H45" s="285"/>
      <c r="I45" s="110">
        <f>[13]отчёт!$K$1</f>
        <v>13</v>
      </c>
      <c r="J45" s="109" t="s">
        <v>5</v>
      </c>
    </row>
    <row r="46" spans="1:10" x14ac:dyDescent="0.25">
      <c r="A46" s="8">
        <f>[13]отчёт!A1</f>
        <v>1</v>
      </c>
      <c r="B46" s="230">
        <f>[13]отчёт!B1</f>
        <v>1</v>
      </c>
      <c r="C46" s="480" t="str">
        <f>[13]отчёт!C1</f>
        <v>Махинько Артем Алексеевич</v>
      </c>
      <c r="D46" s="481"/>
      <c r="E46" s="482"/>
      <c r="F46" s="356">
        <f>[13]отчёт!D1</f>
        <v>24.400000000000002</v>
      </c>
      <c r="G46" s="240" t="str">
        <f>[13]отчёт!G1</f>
        <v>Московская область</v>
      </c>
      <c r="H46" s="286">
        <f>[13]отчёт!H1</f>
        <v>39171</v>
      </c>
      <c r="I46" s="231" t="str">
        <f>[13]отчёт!I1</f>
        <v>1 юн. р.</v>
      </c>
      <c r="J46" s="287" t="str">
        <f>[13]отчёт!J1</f>
        <v>Беликова Е.В.</v>
      </c>
    </row>
    <row r="47" spans="1:10" x14ac:dyDescent="0.25">
      <c r="A47" s="233">
        <f>[13]отчёт!A2</f>
        <v>2</v>
      </c>
      <c r="B47" s="288">
        <f>[13]отчёт!B2</f>
        <v>2</v>
      </c>
      <c r="C47" s="517" t="str">
        <f>[13]отчёт!C2</f>
        <v>Михалин Данила Олегович</v>
      </c>
      <c r="D47" s="518"/>
      <c r="E47" s="519"/>
      <c r="F47" s="357">
        <f>[13]отчёт!D2</f>
        <v>24.2</v>
      </c>
      <c r="G47" s="290" t="str">
        <f>[13]отчёт!G2</f>
        <v>Московская область</v>
      </c>
      <c r="H47" s="291">
        <f>[13]отчёт!H2</f>
        <v>39242</v>
      </c>
      <c r="I47" s="289">
        <f>[13]отчёт!I2</f>
        <v>0</v>
      </c>
      <c r="J47" s="292" t="str">
        <f>[13]отчёт!J2</f>
        <v>Аболенский С.А., Козлов Н.В.</v>
      </c>
    </row>
    <row r="48" spans="1:10" x14ac:dyDescent="0.25">
      <c r="A48" s="233">
        <f>[13]отчёт!A3</f>
        <v>3</v>
      </c>
      <c r="B48" s="288">
        <f>[13]отчёт!B3</f>
        <v>3</v>
      </c>
      <c r="C48" s="477" t="str">
        <f>[13]отчёт!C3</f>
        <v>Бакутин Никита Сергеевич</v>
      </c>
      <c r="D48" s="478"/>
      <c r="E48" s="479"/>
      <c r="F48" s="357">
        <f>[13]отчёт!D3</f>
        <v>24.1</v>
      </c>
      <c r="G48" s="290" t="str">
        <f>[13]отчёт!G3</f>
        <v>Московская область</v>
      </c>
      <c r="H48" s="291">
        <f>[13]отчёт!H3</f>
        <v>39050</v>
      </c>
      <c r="I48" s="289">
        <f>[13]отчёт!I3</f>
        <v>0</v>
      </c>
      <c r="J48" s="292" t="str">
        <f>[13]отчёт!J3</f>
        <v>Беликова Е.В.</v>
      </c>
    </row>
    <row r="49" spans="1:10" ht="15.75" thickBot="1" x14ac:dyDescent="0.3">
      <c r="A49" s="88">
        <f>[13]отчёт!A4</f>
        <v>4</v>
      </c>
      <c r="B49" s="352" t="s">
        <v>70</v>
      </c>
      <c r="C49" s="483" t="str">
        <f>[13]отчёт!C4</f>
        <v>Кузнецов Кирилл Васильевич</v>
      </c>
      <c r="D49" s="484"/>
      <c r="E49" s="485"/>
      <c r="F49" s="359">
        <f>[13]отчёт!D4</f>
        <v>23.299999999999997</v>
      </c>
      <c r="G49" s="296" t="str">
        <f>[13]отчёт!G4</f>
        <v>Тверская область</v>
      </c>
      <c r="H49" s="297">
        <f>[13]отчёт!H4</f>
        <v>39165</v>
      </c>
      <c r="I49" s="295" t="str">
        <f>[13]отчёт!I4</f>
        <v>3 юн. р.</v>
      </c>
      <c r="J49" s="298" t="str">
        <f>[13]отчёт!J4</f>
        <v>Соколов П.В.</v>
      </c>
    </row>
    <row r="50" spans="1:10" x14ac:dyDescent="0.25">
      <c r="A50" s="8">
        <f>[13]отчёт!A5</f>
        <v>5</v>
      </c>
      <c r="B50" s="299" t="str">
        <f>[13]отчёт!B5</f>
        <v>5-8</v>
      </c>
      <c r="C50" s="480" t="str">
        <f>[13]отчёт!C5</f>
        <v>Макаров Алексей Юрьевич</v>
      </c>
      <c r="D50" s="481" t="e">
        <f>[3]отчёт!#REF!</f>
        <v>#REF!</v>
      </c>
      <c r="E50" s="481"/>
      <c r="F50" s="482"/>
      <c r="G50" s="300" t="str">
        <f>[13]отчёт!G5</f>
        <v>Владимирская область</v>
      </c>
      <c r="H50" s="286">
        <f>[13]отчёт!H5</f>
        <v>39192</v>
      </c>
      <c r="I50" s="232" t="str">
        <f>[13]отчёт!I5</f>
        <v>2 юн. р.</v>
      </c>
      <c r="J50" s="301" t="str">
        <f>[13]отчёт!J5</f>
        <v>Амелин С.А.</v>
      </c>
    </row>
    <row r="51" spans="1:10" x14ac:dyDescent="0.25">
      <c r="A51" s="233">
        <f>[13]отчёт!A6</f>
        <v>6</v>
      </c>
      <c r="B51" s="299" t="str">
        <f>[13]отчёт!B6</f>
        <v>5-8</v>
      </c>
      <c r="C51" s="477" t="str">
        <f>[13]отчёт!C6</f>
        <v>Захаров Алексей Михайлович</v>
      </c>
      <c r="D51" s="478" t="e">
        <f>[3]отчёт!#REF!</f>
        <v>#REF!</v>
      </c>
      <c r="E51" s="478"/>
      <c r="F51" s="479"/>
      <c r="G51" s="303" t="str">
        <f>[13]отчёт!G6</f>
        <v>Санкт-Петербург</v>
      </c>
      <c r="H51" s="291">
        <f>[13]отчёт!H6</f>
        <v>39303</v>
      </c>
      <c r="I51" s="302">
        <f>[13]отчёт!I6</f>
        <v>0</v>
      </c>
      <c r="J51" s="304" t="str">
        <f>[13]отчёт!J6</f>
        <v>Чистяков С.И.</v>
      </c>
    </row>
    <row r="52" spans="1:10" x14ac:dyDescent="0.25">
      <c r="A52" s="8">
        <f>[13]отчёт!A7</f>
        <v>7</v>
      </c>
      <c r="B52" s="305" t="str">
        <f>[13]отчёт!B7</f>
        <v>5-8</v>
      </c>
      <c r="C52" s="477" t="str">
        <f>[13]отчёт!C7</f>
        <v>Каторов Алексей Дмитриевич</v>
      </c>
      <c r="D52" s="478" t="e">
        <f>[3]отчёт!#REF!</f>
        <v>#REF!</v>
      </c>
      <c r="E52" s="478"/>
      <c r="F52" s="479"/>
      <c r="G52" s="300" t="str">
        <f>[13]отчёт!G7</f>
        <v>Владимирская область</v>
      </c>
      <c r="H52" s="286">
        <f>[13]отчёт!H7</f>
        <v>39345</v>
      </c>
      <c r="I52" s="232">
        <f>[13]отчёт!I7</f>
        <v>0</v>
      </c>
      <c r="J52" s="301" t="str">
        <f>[13]отчёт!J7</f>
        <v>Сопнев А.В.</v>
      </c>
    </row>
    <row r="53" spans="1:10" ht="15.75" thickBot="1" x14ac:dyDescent="0.3">
      <c r="A53" s="87">
        <f>[13]отчёт!A8</f>
        <v>8</v>
      </c>
      <c r="B53" s="306" t="str">
        <f>[13]отчёт!B8</f>
        <v>5-8</v>
      </c>
      <c r="C53" s="474" t="str">
        <f>[13]отчёт!C8</f>
        <v>Трубин Матвей Павлович</v>
      </c>
      <c r="D53" s="475" t="e">
        <f>[3]отчёт!#REF!</f>
        <v>#REF!</v>
      </c>
      <c r="E53" s="475"/>
      <c r="F53" s="476"/>
      <c r="G53" s="307" t="str">
        <f>[13]отчёт!G8</f>
        <v>Тверская область</v>
      </c>
      <c r="H53" s="293">
        <f>[13]отчёт!H8</f>
        <v>39352</v>
      </c>
      <c r="I53" s="235" t="str">
        <f>[13]отчёт!I8</f>
        <v>3 юн. р</v>
      </c>
      <c r="J53" s="308" t="str">
        <f>[13]отчёт!J8</f>
        <v>Жуков И.Е.</v>
      </c>
    </row>
    <row r="54" spans="1:10" x14ac:dyDescent="0.25">
      <c r="A54" s="8">
        <f>[13]отчёт!A9</f>
        <v>9</v>
      </c>
      <c r="B54" s="299" t="str">
        <f>[13]отчёт!B9</f>
        <v>9-13</v>
      </c>
      <c r="C54" s="480" t="str">
        <f>[13]отчёт!C9</f>
        <v>Большаков Артем Геннадбевич</v>
      </c>
      <c r="D54" s="481" t="e">
        <f>[3]отчёт!#REF!</f>
        <v>#REF!</v>
      </c>
      <c r="E54" s="481"/>
      <c r="F54" s="482"/>
      <c r="G54" s="300" t="str">
        <f>[13]отчёт!G9</f>
        <v>Тверская область</v>
      </c>
      <c r="H54" s="286">
        <f>[13]отчёт!H9</f>
        <v>39034</v>
      </c>
      <c r="I54" s="232">
        <f>[13]отчёт!I9</f>
        <v>0</v>
      </c>
      <c r="J54" s="301" t="str">
        <f>[13]отчёт!J9</f>
        <v>Жуков И.Е.</v>
      </c>
    </row>
    <row r="55" spans="1:10" x14ac:dyDescent="0.25">
      <c r="A55" s="8">
        <f>[13]отчёт!A10</f>
        <v>10</v>
      </c>
      <c r="B55" s="299" t="str">
        <f>[13]отчёт!B10</f>
        <v>9-13</v>
      </c>
      <c r="C55" s="477" t="str">
        <f>[13]отчёт!C10</f>
        <v>Степаненков Михаил Сергеевич</v>
      </c>
      <c r="D55" s="478" t="e">
        <f>[3]отчёт!#REF!</f>
        <v>#REF!</v>
      </c>
      <c r="E55" s="478"/>
      <c r="F55" s="479"/>
      <c r="G55" s="300" t="str">
        <f>[13]отчёт!G10</f>
        <v>Тверская область</v>
      </c>
      <c r="H55" s="286">
        <f>[13]отчёт!H10</f>
        <v>39073</v>
      </c>
      <c r="I55" s="232" t="str">
        <f>[13]отчёт!I10</f>
        <v>3 юн. р.</v>
      </c>
      <c r="J55" s="301" t="str">
        <f>[13]отчёт!J10</f>
        <v>Соколов П.В.</v>
      </c>
    </row>
    <row r="56" spans="1:10" x14ac:dyDescent="0.25">
      <c r="A56" s="8">
        <f>[13]отчёт!A11</f>
        <v>11</v>
      </c>
      <c r="B56" s="305" t="str">
        <f>[13]отчёт!B11</f>
        <v>9-13</v>
      </c>
      <c r="C56" s="477" t="str">
        <f>[13]отчёт!C11</f>
        <v>Журавлёв Семён Вадимович</v>
      </c>
      <c r="D56" s="478" t="e">
        <f>[3]отчёт!#REF!</f>
        <v>#REF!</v>
      </c>
      <c r="E56" s="478"/>
      <c r="F56" s="479"/>
      <c r="G56" s="300" t="str">
        <f>[13]отчёт!G11</f>
        <v>Тверская область</v>
      </c>
      <c r="H56" s="286">
        <f>[13]отчёт!H11</f>
        <v>39101</v>
      </c>
      <c r="I56" s="232" t="str">
        <f>[13]отчёт!I11</f>
        <v>3 юн. р.</v>
      </c>
      <c r="J56" s="301" t="str">
        <f>[13]отчёт!J11</f>
        <v>Соколов П.В.</v>
      </c>
    </row>
    <row r="57" spans="1:10" x14ac:dyDescent="0.25">
      <c r="A57" s="8">
        <f>[13]отчёт!A12</f>
        <v>12</v>
      </c>
      <c r="B57" s="299" t="str">
        <f>[13]отчёт!B12</f>
        <v>9-13</v>
      </c>
      <c r="C57" s="477" t="str">
        <f>[13]отчёт!C15</f>
        <v>Тангаев Ярослав Олегович</v>
      </c>
      <c r="D57" s="478" t="e">
        <f>[3]отчёт!#REF!</f>
        <v>#REF!</v>
      </c>
      <c r="E57" s="478"/>
      <c r="F57" s="479"/>
      <c r="G57" s="303" t="str">
        <f>[13]отчёт!G15</f>
        <v>Московская область</v>
      </c>
      <c r="H57" s="286">
        <f>[13]отчёт!H15</f>
        <v>39087</v>
      </c>
      <c r="I57" s="232" t="str">
        <f>[13]отчёт!I15</f>
        <v>2 юн. р.</v>
      </c>
      <c r="J57" s="301" t="str">
        <f>[13]отчёт!J15</f>
        <v>Аболенский С.А., Сальников М.Ф.</v>
      </c>
    </row>
    <row r="58" spans="1:10" ht="15.75" thickBot="1" x14ac:dyDescent="0.3">
      <c r="A58" s="8">
        <f>[13]отчёт!A13</f>
        <v>13</v>
      </c>
      <c r="B58" s="305" t="str">
        <f>[13]отчёт!B13</f>
        <v>9-13</v>
      </c>
      <c r="C58" s="477" t="str">
        <f>[13]отчёт!C13</f>
        <v>Пушкарев Тимофей Максимович</v>
      </c>
      <c r="D58" s="478" t="e">
        <f>[3]отчёт!#REF!</f>
        <v>#REF!</v>
      </c>
      <c r="E58" s="478"/>
      <c r="F58" s="479"/>
      <c r="G58" s="300" t="str">
        <f>[13]отчёт!G13</f>
        <v>Тверская область</v>
      </c>
      <c r="H58" s="286">
        <f>[13]отчёт!H13</f>
        <v>39165</v>
      </c>
      <c r="I58" s="232" t="str">
        <f>[13]отчёт!I13</f>
        <v>3 юн. р.</v>
      </c>
      <c r="J58" s="301" t="str">
        <f>[13]отчёт!J13</f>
        <v>Жуков И.Е. Новикова И.Е.</v>
      </c>
    </row>
    <row r="59" spans="1:10" ht="15.75" customHeight="1" thickBot="1" x14ac:dyDescent="0.3">
      <c r="A59" s="58" t="s">
        <v>316</v>
      </c>
      <c r="B59" s="269"/>
      <c r="C59" s="59"/>
      <c r="D59" s="269"/>
      <c r="E59" s="269"/>
      <c r="F59" s="355"/>
      <c r="G59" s="59"/>
      <c r="H59" s="285"/>
      <c r="I59" s="110">
        <f>[14]отчёт!$K$1</f>
        <v>6</v>
      </c>
      <c r="J59" s="109" t="s">
        <v>5</v>
      </c>
    </row>
    <row r="60" spans="1:10" x14ac:dyDescent="0.25">
      <c r="A60" s="8">
        <f>[14]отчёт!A1</f>
        <v>1</v>
      </c>
      <c r="B60" s="230">
        <f>[14]отчёт!B1</f>
        <v>1</v>
      </c>
      <c r="C60" s="480" t="str">
        <f>[14]отчёт!C1</f>
        <v>Гришанов Артем Игоревич</v>
      </c>
      <c r="D60" s="481"/>
      <c r="E60" s="482"/>
      <c r="F60" s="356">
        <f>[14]отчёт!D1</f>
        <v>23.7</v>
      </c>
      <c r="G60" s="240" t="str">
        <f>[14]отчёт!G1</f>
        <v>Московская область</v>
      </c>
      <c r="H60" s="286">
        <f>[14]отчёт!H1</f>
        <v>38744</v>
      </c>
      <c r="I60" s="231" t="str">
        <f>[14]отчёт!I1</f>
        <v>2 р.</v>
      </c>
      <c r="J60" s="287" t="str">
        <f>[14]отчёт!J1</f>
        <v>Беликова Е.В.</v>
      </c>
    </row>
    <row r="61" spans="1:10" x14ac:dyDescent="0.25">
      <c r="A61" s="233">
        <f>[14]отчёт!A2</f>
        <v>2</v>
      </c>
      <c r="B61" s="288">
        <f>[14]отчёт!B2</f>
        <v>2</v>
      </c>
      <c r="C61" s="517" t="str">
        <f>[14]отчёт!C2</f>
        <v>Семёнов Егор Максимович</v>
      </c>
      <c r="D61" s="518"/>
      <c r="E61" s="519"/>
      <c r="F61" s="357">
        <f>[14]отчёт!D2</f>
        <v>23.4</v>
      </c>
      <c r="G61" s="290" t="str">
        <f>[14]отчёт!G2</f>
        <v>Тверская область</v>
      </c>
      <c r="H61" s="291">
        <f>[14]отчёт!H2</f>
        <v>38707</v>
      </c>
      <c r="I61" s="289">
        <f>[14]отчёт!I2</f>
        <v>0</v>
      </c>
      <c r="J61" s="292" t="str">
        <f>[14]отчёт!J2</f>
        <v>Соколов П.В.</v>
      </c>
    </row>
    <row r="62" spans="1:10" x14ac:dyDescent="0.25">
      <c r="A62" s="233">
        <f>[14]отчёт!A3</f>
        <v>3</v>
      </c>
      <c r="B62" s="288">
        <f>[14]отчёт!B3</f>
        <v>3</v>
      </c>
      <c r="C62" s="477" t="str">
        <f>[14]отчёт!C3</f>
        <v>Белов Роман</v>
      </c>
      <c r="D62" s="478"/>
      <c r="E62" s="479"/>
      <c r="F62" s="357">
        <f>[14]отчёт!D3</f>
        <v>23.099999999999994</v>
      </c>
      <c r="G62" s="290" t="str">
        <f>[14]отчёт!G3</f>
        <v>Ивановская область</v>
      </c>
      <c r="H62" s="291">
        <f>[14]отчёт!H3</f>
        <v>38648</v>
      </c>
      <c r="I62" s="289" t="str">
        <f>[14]отчёт!I3</f>
        <v>1 юн. р.</v>
      </c>
      <c r="J62" s="292" t="str">
        <f>[14]отчёт!J3</f>
        <v>Кочетков Е.Е.</v>
      </c>
    </row>
    <row r="63" spans="1:10" ht="15.75" thickBot="1" x14ac:dyDescent="0.3">
      <c r="A63" s="88">
        <f>[14]отчёт!A4</f>
        <v>4</v>
      </c>
      <c r="B63" s="352" t="s">
        <v>70</v>
      </c>
      <c r="C63" s="483" t="str">
        <f>[14]отчёт!C4</f>
        <v>Баринов Семён Сергеевич</v>
      </c>
      <c r="D63" s="484"/>
      <c r="E63" s="485"/>
      <c r="F63" s="359">
        <f>[14]отчёт!D4</f>
        <v>22.7</v>
      </c>
      <c r="G63" s="296" t="str">
        <f>[14]отчёт!G4</f>
        <v>Московская область</v>
      </c>
      <c r="H63" s="297">
        <f>[14]отчёт!H4</f>
        <v>38687</v>
      </c>
      <c r="I63" s="295" t="str">
        <f>[14]отчёт!I4</f>
        <v>1 юн. р.</v>
      </c>
      <c r="J63" s="298" t="str">
        <f>[14]отчёт!J4</f>
        <v>Беликова Е.В.</v>
      </c>
    </row>
    <row r="64" spans="1:10" x14ac:dyDescent="0.25">
      <c r="A64" s="8">
        <f>[14]отчёт!A5</f>
        <v>5</v>
      </c>
      <c r="B64" s="299" t="str">
        <f>[14]отчёт!B5</f>
        <v>5-6</v>
      </c>
      <c r="C64" s="480" t="str">
        <f>[14]отчёт!C5</f>
        <v>Непран Егор Константинович</v>
      </c>
      <c r="D64" s="481" t="str">
        <f>[3]отчёт!D3</f>
        <v xml:space="preserve"> </v>
      </c>
      <c r="E64" s="481"/>
      <c r="F64" s="482"/>
      <c r="G64" s="300" t="str">
        <f>[14]отчёт!G5</f>
        <v>Тверская область</v>
      </c>
      <c r="H64" s="286">
        <f>[14]отчёт!H5</f>
        <v>38636</v>
      </c>
      <c r="I64" s="232">
        <f>[14]отчёт!I5</f>
        <v>0</v>
      </c>
      <c r="J64" s="301" t="str">
        <f>[14]отчёт!J5</f>
        <v>Жуков И.Е. Новикова И.Е.</v>
      </c>
    </row>
    <row r="65" spans="1:10" ht="15.75" thickBot="1" x14ac:dyDescent="0.3">
      <c r="A65" s="233">
        <f>[14]отчёт!A6</f>
        <v>6</v>
      </c>
      <c r="B65" s="299" t="str">
        <f>[14]отчёт!B6</f>
        <v>5-6</v>
      </c>
      <c r="C65" s="477" t="str">
        <f>[14]отчёт!C7</f>
        <v>Шмелев Егор Олегович</v>
      </c>
      <c r="D65" s="478">
        <f>[3]отчёт!D5</f>
        <v>0</v>
      </c>
      <c r="E65" s="478"/>
      <c r="F65" s="479"/>
      <c r="G65" s="300" t="str">
        <f>[14]отчёт!G7</f>
        <v>Московская область</v>
      </c>
      <c r="H65" s="286">
        <f>[14]отчёт!H7</f>
        <v>38828</v>
      </c>
      <c r="I65" s="232" t="str">
        <f>[14]отчёт!I7</f>
        <v>1 юн. р.</v>
      </c>
      <c r="J65" s="301" t="str">
        <f>[14]отчёт!J7</f>
        <v>Аболенский С.А., Сальников М.Ф.</v>
      </c>
    </row>
    <row r="66" spans="1:10" ht="15.75" customHeight="1" thickBot="1" x14ac:dyDescent="0.3">
      <c r="A66" s="58" t="s">
        <v>317</v>
      </c>
      <c r="B66" s="346"/>
      <c r="C66" s="59"/>
      <c r="D66" s="346"/>
      <c r="E66" s="346"/>
      <c r="F66" s="355"/>
      <c r="G66" s="59"/>
      <c r="H66" s="285"/>
      <c r="I66" s="110">
        <f>[15]отчёт!$K$1</f>
        <v>6</v>
      </c>
      <c r="J66" s="109" t="s">
        <v>5</v>
      </c>
    </row>
    <row r="67" spans="1:10" x14ac:dyDescent="0.25">
      <c r="A67" s="8">
        <f>[15]отчёт!A1</f>
        <v>1</v>
      </c>
      <c r="B67" s="230">
        <f>[15]отчёт!B1</f>
        <v>1</v>
      </c>
      <c r="C67" s="480" t="str">
        <f>[15]отчёт!C1</f>
        <v>Оловягин Илья Дмитриевич</v>
      </c>
      <c r="D67" s="481"/>
      <c r="E67" s="482"/>
      <c r="F67" s="356">
        <f>[15]отчёт!D1</f>
        <v>24.600000000000005</v>
      </c>
      <c r="G67" s="240" t="str">
        <f>[15]отчёт!G1</f>
        <v>Московская область</v>
      </c>
      <c r="H67" s="286">
        <f>[15]отчёт!H1</f>
        <v>38621</v>
      </c>
      <c r="I67" s="231" t="str">
        <f>[15]отчёт!I1</f>
        <v>2 р.</v>
      </c>
      <c r="J67" s="287" t="str">
        <f>[15]отчёт!J1</f>
        <v>Беликова Е.В.</v>
      </c>
    </row>
    <row r="68" spans="1:10" x14ac:dyDescent="0.25">
      <c r="A68" s="233">
        <f>[15]отчёт!A2</f>
        <v>2</v>
      </c>
      <c r="B68" s="288">
        <f>[15]отчёт!B2</f>
        <v>2</v>
      </c>
      <c r="C68" s="517" t="str">
        <f>[15]отчёт!C2</f>
        <v>Кремнев Кирилл Алексеевич</v>
      </c>
      <c r="D68" s="518"/>
      <c r="E68" s="519"/>
      <c r="F68" s="357">
        <f>[15]отчёт!D2</f>
        <v>24.200000000000003</v>
      </c>
      <c r="G68" s="290" t="str">
        <f>[15]отчёт!G2</f>
        <v>Московская область</v>
      </c>
      <c r="H68" s="291">
        <f>[15]отчёт!H2</f>
        <v>38489</v>
      </c>
      <c r="I68" s="289" t="str">
        <f>[15]отчёт!I2</f>
        <v>2 р.</v>
      </c>
      <c r="J68" s="292" t="str">
        <f>[15]отчёт!J2</f>
        <v>Беликова Е.В.</v>
      </c>
    </row>
    <row r="69" spans="1:10" x14ac:dyDescent="0.25">
      <c r="A69" s="233">
        <f>[15]отчёт!A3</f>
        <v>3</v>
      </c>
      <c r="B69" s="288">
        <f>[15]отчёт!B3</f>
        <v>3</v>
      </c>
      <c r="C69" s="477" t="str">
        <f>[15]отчёт!C3</f>
        <v>Северов Максим Сергеевич</v>
      </c>
      <c r="D69" s="478"/>
      <c r="E69" s="479"/>
      <c r="F69" s="357">
        <f>[15]отчёт!D3</f>
        <v>23.400000000000002</v>
      </c>
      <c r="G69" s="290" t="str">
        <f>[15]отчёт!G3</f>
        <v>Тверская область</v>
      </c>
      <c r="H69" s="291">
        <f>[15]отчёт!H3</f>
        <v>38556</v>
      </c>
      <c r="I69" s="289" t="str">
        <f>[15]отчёт!I3</f>
        <v>2 юн. р.</v>
      </c>
      <c r="J69" s="292" t="str">
        <f>[15]отчёт!J3</f>
        <v>Жуков И.Е.</v>
      </c>
    </row>
    <row r="70" spans="1:10" ht="15.75" thickBot="1" x14ac:dyDescent="0.3">
      <c r="A70" s="88">
        <f>[15]отчёт!A4</f>
        <v>4</v>
      </c>
      <c r="B70" s="352" t="s">
        <v>70</v>
      </c>
      <c r="C70" s="483" t="str">
        <f>[15]отчёт!C4</f>
        <v>Титов Тимофей Дмитриевич</v>
      </c>
      <c r="D70" s="484"/>
      <c r="E70" s="485"/>
      <c r="F70" s="359">
        <f>[15]отчёт!D4</f>
        <v>22.5</v>
      </c>
      <c r="G70" s="296" t="str">
        <f>[15]отчёт!G4</f>
        <v>Тверская область</v>
      </c>
      <c r="H70" s="297">
        <f>[15]отчёт!H4</f>
        <v>38463</v>
      </c>
      <c r="I70" s="295" t="str">
        <f>[15]отчёт!I4</f>
        <v>3 юн. р.</v>
      </c>
      <c r="J70" s="298" t="str">
        <f>[15]отчёт!J4</f>
        <v>Жуков И.Е. Новикова И.Е.</v>
      </c>
    </row>
    <row r="71" spans="1:10" x14ac:dyDescent="0.25">
      <c r="A71" s="8">
        <f>[15]отчёт!A5</f>
        <v>5</v>
      </c>
      <c r="B71" s="299" t="str">
        <f>[15]отчёт!B5</f>
        <v>5-6</v>
      </c>
      <c r="C71" s="480" t="str">
        <f>[15]отчёт!C5</f>
        <v>Аникин Дмитрий Игоревич</v>
      </c>
      <c r="D71" s="481" t="e">
        <f>[3]отчёт!#REF!</f>
        <v>#REF!</v>
      </c>
      <c r="E71" s="481"/>
      <c r="F71" s="482"/>
      <c r="G71" s="300" t="str">
        <f>[15]отчёт!G5</f>
        <v>Тверская область</v>
      </c>
      <c r="H71" s="286">
        <f>[15]отчёт!H5</f>
        <v>38583</v>
      </c>
      <c r="I71" s="232" t="str">
        <f>[15]отчёт!I5</f>
        <v>2 юн. р.</v>
      </c>
      <c r="J71" s="301" t="str">
        <f>[15]отчёт!J5</f>
        <v>Соколов П.В.</v>
      </c>
    </row>
    <row r="72" spans="1:10" ht="15.75" thickBot="1" x14ac:dyDescent="0.3">
      <c r="A72" s="233">
        <f>[15]отчёт!A6</f>
        <v>6</v>
      </c>
      <c r="B72" s="299" t="str">
        <f>[15]отчёт!B6</f>
        <v>5-6</v>
      </c>
      <c r="C72" s="477" t="str">
        <f>[15]отчёт!C7</f>
        <v>Силин Владислав Романович</v>
      </c>
      <c r="D72" s="478" t="e">
        <f>[3]отчёт!#REF!</f>
        <v>#REF!</v>
      </c>
      <c r="E72" s="478"/>
      <c r="F72" s="479"/>
      <c r="G72" s="300" t="str">
        <f>[15]отчёт!G7</f>
        <v>Владимирская область</v>
      </c>
      <c r="H72" s="286">
        <f>[15]отчёт!H7</f>
        <v>38276</v>
      </c>
      <c r="I72" s="232" t="str">
        <f>[15]отчёт!I7</f>
        <v>1 р.</v>
      </c>
      <c r="J72" s="301" t="str">
        <f>[15]отчёт!J7</f>
        <v>Сопнев А.В.</v>
      </c>
    </row>
    <row r="73" spans="1:10" ht="15.75" customHeight="1" thickBot="1" x14ac:dyDescent="0.3">
      <c r="A73" s="58" t="s">
        <v>318</v>
      </c>
      <c r="B73" s="346"/>
      <c r="C73" s="59"/>
      <c r="D73" s="346"/>
      <c r="E73" s="346"/>
      <c r="F73" s="355"/>
      <c r="G73" s="59"/>
      <c r="H73" s="285"/>
      <c r="I73" s="110">
        <f>[16]отчёт!$K$1</f>
        <v>4</v>
      </c>
      <c r="J73" s="109" t="s">
        <v>5</v>
      </c>
    </row>
    <row r="74" spans="1:10" x14ac:dyDescent="0.25">
      <c r="A74" s="8">
        <f>[16]отчёт!A1</f>
        <v>1</v>
      </c>
      <c r="B74" s="230">
        <f>[16]отчёт!B1</f>
        <v>1</v>
      </c>
      <c r="C74" s="480" t="str">
        <f>[16]отчёт!C1</f>
        <v>Коняев Артём Павлович</v>
      </c>
      <c r="D74" s="481"/>
      <c r="E74" s="482"/>
      <c r="F74" s="356">
        <f>[16]отчёт!D1</f>
        <v>24</v>
      </c>
      <c r="G74" s="240" t="str">
        <f>[16]отчёт!G1</f>
        <v>Тверская область</v>
      </c>
      <c r="H74" s="286">
        <f>[16]отчёт!H1</f>
        <v>37568</v>
      </c>
      <c r="I74" s="231" t="str">
        <f>[16]отчёт!I1</f>
        <v>3 юн. р.</v>
      </c>
      <c r="J74" s="287" t="str">
        <f>[16]отчёт!J1</f>
        <v>Соколов П.В.</v>
      </c>
    </row>
    <row r="75" spans="1:10" x14ac:dyDescent="0.25">
      <c r="A75" s="233">
        <f>[16]отчёт!A2</f>
        <v>2</v>
      </c>
      <c r="B75" s="288">
        <f>[16]отчёт!B2</f>
        <v>2</v>
      </c>
      <c r="C75" s="517" t="str">
        <f>[16]отчёт!C2</f>
        <v>Панкратов Дмитрий Игоревич</v>
      </c>
      <c r="D75" s="518"/>
      <c r="E75" s="519"/>
      <c r="F75" s="357">
        <f>[16]отчёт!D2</f>
        <v>23.1</v>
      </c>
      <c r="G75" s="290" t="str">
        <f>[16]отчёт!G2</f>
        <v>Московская область</v>
      </c>
      <c r="H75" s="291">
        <f>[16]отчёт!H2</f>
        <v>38216</v>
      </c>
      <c r="I75" s="289" t="str">
        <f>[16]отчёт!I2</f>
        <v>1 юн. р.</v>
      </c>
      <c r="J75" s="292" t="str">
        <f>[16]отчёт!J2</f>
        <v>Аболенский С.А.</v>
      </c>
    </row>
    <row r="76" spans="1:10" x14ac:dyDescent="0.25">
      <c r="A76" s="233">
        <f>[16]отчёт!A3</f>
        <v>3</v>
      </c>
      <c r="B76" s="288">
        <f>[16]отчёт!B3</f>
        <v>3</v>
      </c>
      <c r="C76" s="477" t="str">
        <f>[16]отчёт!C3</f>
        <v>Медков Игорь Алексеевич</v>
      </c>
      <c r="D76" s="478"/>
      <c r="E76" s="479"/>
      <c r="F76" s="357">
        <f>[16]отчёт!D3</f>
        <v>22.900000000000002</v>
      </c>
      <c r="G76" s="290" t="str">
        <f>[16]отчёт!G3</f>
        <v>Московская область</v>
      </c>
      <c r="H76" s="291">
        <f>[16]отчёт!H3</f>
        <v>38257</v>
      </c>
      <c r="I76" s="289" t="str">
        <f>[16]отчёт!I3</f>
        <v>1 юн. р.</v>
      </c>
      <c r="J76" s="292" t="str">
        <f>[16]отчёт!J3</f>
        <v>Сальников М.Ф., Аболенский С.А.</v>
      </c>
    </row>
    <row r="77" spans="1:10" ht="15.75" thickBot="1" x14ac:dyDescent="0.3">
      <c r="A77" s="88">
        <f>[16]отчёт!A4</f>
        <v>4</v>
      </c>
      <c r="B77" s="352" t="s">
        <v>70</v>
      </c>
      <c r="C77" s="483" t="str">
        <f>[16]отчёт!C4</f>
        <v>Можаев Владимир Анатольевич</v>
      </c>
      <c r="D77" s="484"/>
      <c r="E77" s="485"/>
      <c r="F77" s="359">
        <f>[16]отчёт!D4</f>
        <v>22.800000000000004</v>
      </c>
      <c r="G77" s="296" t="str">
        <f>[16]отчёт!G4</f>
        <v>Тверская область</v>
      </c>
      <c r="H77" s="297">
        <f>[16]отчёт!H4</f>
        <v>37626</v>
      </c>
      <c r="I77" s="295" t="str">
        <f>[16]отчёт!I4</f>
        <v>3 юн. р.</v>
      </c>
      <c r="J77" s="298" t="str">
        <f>[16]отчёт!J4</f>
        <v>Соколов П.В.</v>
      </c>
    </row>
    <row r="78" spans="1:10" ht="15.75" customHeight="1" thickBot="1" x14ac:dyDescent="0.3">
      <c r="A78" s="58" t="s">
        <v>319</v>
      </c>
      <c r="B78" s="346"/>
      <c r="C78" s="59"/>
      <c r="D78" s="346"/>
      <c r="E78" s="346"/>
      <c r="F78" s="355"/>
      <c r="G78" s="59"/>
      <c r="H78" s="285"/>
      <c r="I78" s="110">
        <f>[17]отчёт!$K$1</f>
        <v>8</v>
      </c>
      <c r="J78" s="109" t="s">
        <v>5</v>
      </c>
    </row>
    <row r="79" spans="1:10" x14ac:dyDescent="0.25">
      <c r="A79" s="8">
        <f>[17]отчёт!A1</f>
        <v>1</v>
      </c>
      <c r="B79" s="230">
        <f>[17]отчёт!B1</f>
        <v>1</v>
      </c>
      <c r="C79" s="480" t="str">
        <f>[17]отчёт!C1</f>
        <v>Инькова Милана Валерьевна</v>
      </c>
      <c r="D79" s="481"/>
      <c r="E79" s="482"/>
      <c r="F79" s="356">
        <f>[17]отчёт!D1</f>
        <v>24.3</v>
      </c>
      <c r="G79" s="240" t="str">
        <f>[17]отчёт!G1</f>
        <v>Московская область</v>
      </c>
      <c r="H79" s="286">
        <f>[17]отчёт!H1</f>
        <v>39540</v>
      </c>
      <c r="I79" s="231" t="str">
        <f>[17]отчёт!I1</f>
        <v>2р.</v>
      </c>
      <c r="J79" s="287" t="str">
        <f>[17]отчёт!J1</f>
        <v>Аболенский С.А., Козлов Н.В.</v>
      </c>
    </row>
    <row r="80" spans="1:10" x14ac:dyDescent="0.25">
      <c r="A80" s="233">
        <f>[17]отчёт!A2</f>
        <v>2</v>
      </c>
      <c r="B80" s="288">
        <f>[17]отчёт!B2</f>
        <v>2</v>
      </c>
      <c r="C80" s="517" t="str">
        <f>[17]отчёт!C2</f>
        <v>Афонина Александра Андреевна</v>
      </c>
      <c r="D80" s="518"/>
      <c r="E80" s="519"/>
      <c r="F80" s="357">
        <f>[17]отчёт!D2</f>
        <v>23.6</v>
      </c>
      <c r="G80" s="290" t="str">
        <f>[17]отчёт!G2</f>
        <v>Московская область</v>
      </c>
      <c r="H80" s="291">
        <f>[17]отчёт!H2</f>
        <v>39187</v>
      </c>
      <c r="I80" s="289" t="str">
        <f>[17]отчёт!I2</f>
        <v>1 юн. р.</v>
      </c>
      <c r="J80" s="292" t="str">
        <f>[17]отчёт!J2</f>
        <v>Беликова Е.В.</v>
      </c>
    </row>
    <row r="81" spans="1:10" x14ac:dyDescent="0.25">
      <c r="A81" s="233">
        <f>[17]отчёт!A3</f>
        <v>3</v>
      </c>
      <c r="B81" s="288">
        <f>[17]отчёт!B3</f>
        <v>3</v>
      </c>
      <c r="C81" s="477" t="str">
        <f>[17]отчёт!C3</f>
        <v>Никитина Вероника Юрьевна</v>
      </c>
      <c r="D81" s="478"/>
      <c r="E81" s="479"/>
      <c r="F81" s="357">
        <f>[17]отчёт!D3</f>
        <v>23.5</v>
      </c>
      <c r="G81" s="290" t="str">
        <f>[17]отчёт!G3</f>
        <v>Тверская область</v>
      </c>
      <c r="H81" s="291">
        <f>[17]отчёт!H3</f>
        <v>39596</v>
      </c>
      <c r="I81" s="289" t="str">
        <f>[17]отчёт!I3</f>
        <v>3 юн. р.</v>
      </c>
      <c r="J81" s="292" t="str">
        <f>[17]отчёт!J3</f>
        <v>Соколов П.В.</v>
      </c>
    </row>
    <row r="82" spans="1:10" ht="15.75" thickBot="1" x14ac:dyDescent="0.3">
      <c r="A82" s="88">
        <f>[17]отчёт!A4</f>
        <v>4</v>
      </c>
      <c r="B82" s="352" t="s">
        <v>70</v>
      </c>
      <c r="C82" s="483" t="str">
        <f>[17]отчёт!C4</f>
        <v>Тир Ева Сергеевна</v>
      </c>
      <c r="D82" s="484"/>
      <c r="E82" s="485"/>
      <c r="F82" s="359">
        <f>[17]отчёт!D4</f>
        <v>23.1</v>
      </c>
      <c r="G82" s="296" t="str">
        <f>[17]отчёт!G4</f>
        <v>Тверская область</v>
      </c>
      <c r="H82" s="297">
        <f>[17]отчёт!H4</f>
        <v>39426</v>
      </c>
      <c r="I82" s="295" t="str">
        <f>[17]отчёт!I4</f>
        <v>3 юн. р.</v>
      </c>
      <c r="J82" s="298" t="str">
        <f>[17]отчёт!J4</f>
        <v>Жуков И.Е. Новикова И.Е.</v>
      </c>
    </row>
    <row r="83" spans="1:10" x14ac:dyDescent="0.25">
      <c r="A83" s="8">
        <f>[17]отчёт!A5</f>
        <v>5</v>
      </c>
      <c r="B83" s="299" t="str">
        <f>[17]отчёт!B5</f>
        <v>5-8</v>
      </c>
      <c r="C83" s="480" t="str">
        <f>[17]отчёт!C5</f>
        <v>Быстрова Ева Валентиновна</v>
      </c>
      <c r="D83" s="481" t="e">
        <f>[3]отчёт!#REF!</f>
        <v>#REF!</v>
      </c>
      <c r="E83" s="481"/>
      <c r="F83" s="482"/>
      <c r="G83" s="300" t="str">
        <f>[17]отчёт!G5</f>
        <v>Владимирская область</v>
      </c>
      <c r="H83" s="286">
        <f>[17]отчёт!H5</f>
        <v>39517</v>
      </c>
      <c r="I83" s="232">
        <f>[17]отчёт!I5</f>
        <v>0</v>
      </c>
      <c r="J83" s="301" t="str">
        <f>[17]отчёт!J5</f>
        <v>Астанов С.</v>
      </c>
    </row>
    <row r="84" spans="1:10" x14ac:dyDescent="0.25">
      <c r="A84" s="233">
        <f>[17]отчёт!A6</f>
        <v>6</v>
      </c>
      <c r="B84" s="299" t="str">
        <f>[17]отчёт!B6</f>
        <v>5-8</v>
      </c>
      <c r="C84" s="477" t="str">
        <f>[17]отчёт!C6</f>
        <v>Тангаева Александра Олеговна</v>
      </c>
      <c r="D84" s="478" t="e">
        <f>[3]отчёт!#REF!</f>
        <v>#REF!</v>
      </c>
      <c r="E84" s="478"/>
      <c r="F84" s="479"/>
      <c r="G84" s="303" t="str">
        <f>[17]отчёт!G6</f>
        <v>Московская область</v>
      </c>
      <c r="H84" s="291">
        <f>[17]отчёт!H6</f>
        <v>39669</v>
      </c>
      <c r="I84" s="302" t="str">
        <f>[17]отчёт!I6</f>
        <v>2 юн. р.</v>
      </c>
      <c r="J84" s="304" t="str">
        <f>[17]отчёт!J6</f>
        <v>Аболенский С.А., Сальников М.Ф.</v>
      </c>
    </row>
    <row r="85" spans="1:10" x14ac:dyDescent="0.25">
      <c r="A85" s="8">
        <f>[17]отчёт!A7</f>
        <v>7</v>
      </c>
      <c r="B85" s="305" t="str">
        <f>[17]отчёт!B7</f>
        <v>5-8</v>
      </c>
      <c r="C85" s="477" t="str">
        <f>[17]отчёт!C7</f>
        <v>Жаворонкова Арианна Николаевна</v>
      </c>
      <c r="D85" s="478" t="e">
        <f>[3]отчёт!#REF!</f>
        <v>#REF!</v>
      </c>
      <c r="E85" s="478"/>
      <c r="F85" s="479"/>
      <c r="G85" s="300" t="str">
        <f>[17]отчёт!G7</f>
        <v>Тверская область</v>
      </c>
      <c r="H85" s="286">
        <f>[17]отчёт!H7</f>
        <v>39502</v>
      </c>
      <c r="I85" s="232">
        <f>[17]отчёт!I7</f>
        <v>0</v>
      </c>
      <c r="J85" s="301" t="str">
        <f>[17]отчёт!J7</f>
        <v>Кузнецов Ю.А.</v>
      </c>
    </row>
    <row r="86" spans="1:10" ht="15.75" thickBot="1" x14ac:dyDescent="0.3">
      <c r="A86" s="87">
        <f>[17]отчёт!A8</f>
        <v>8</v>
      </c>
      <c r="B86" s="306" t="str">
        <f>[17]отчёт!B8</f>
        <v>5-8</v>
      </c>
      <c r="C86" s="474" t="str">
        <f>[17]отчёт!C8</f>
        <v>Семионкина Дарья Васильевна</v>
      </c>
      <c r="D86" s="475" t="e">
        <f>[3]отчёт!#REF!</f>
        <v>#REF!</v>
      </c>
      <c r="E86" s="475"/>
      <c r="F86" s="476"/>
      <c r="G86" s="307" t="str">
        <f>[17]отчёт!G8</f>
        <v>Московская область</v>
      </c>
      <c r="H86" s="293">
        <f>[17]отчёт!H8</f>
        <v>39235</v>
      </c>
      <c r="I86" s="235" t="str">
        <f>[17]отчёт!I8</f>
        <v>2 юн. р.</v>
      </c>
      <c r="J86" s="308" t="str">
        <f>[17]отчёт!J8</f>
        <v>Аболенский С.А., Козлов Н.В.</v>
      </c>
    </row>
    <row r="87" spans="1:10" ht="15.75" customHeight="1" thickBot="1" x14ac:dyDescent="0.3">
      <c r="A87" s="58" t="s">
        <v>320</v>
      </c>
      <c r="B87" s="346"/>
      <c r="C87" s="59"/>
      <c r="D87" s="346"/>
      <c r="E87" s="346"/>
      <c r="F87" s="355"/>
      <c r="G87" s="59"/>
      <c r="H87" s="285"/>
      <c r="I87" s="110">
        <f>[18]отчёт!$K$1</f>
        <v>5</v>
      </c>
      <c r="J87" s="109" t="s">
        <v>5</v>
      </c>
    </row>
    <row r="88" spans="1:10" x14ac:dyDescent="0.25">
      <c r="A88" s="8">
        <f>[18]отчёт!A1</f>
        <v>1</v>
      </c>
      <c r="B88" s="230">
        <f>[18]отчёт!B1</f>
        <v>1</v>
      </c>
      <c r="C88" s="480" t="str">
        <f>[18]отчёт!C1</f>
        <v>Малышева София Алексеевна</v>
      </c>
      <c r="D88" s="481"/>
      <c r="E88" s="482"/>
      <c r="F88" s="356">
        <f>[18]отчёт!D1</f>
        <v>24</v>
      </c>
      <c r="G88" s="240" t="str">
        <f>[18]отчёт!G1</f>
        <v>Тверская область</v>
      </c>
      <c r="H88" s="286">
        <f>[18]отчёт!H1</f>
        <v>38950</v>
      </c>
      <c r="I88" s="231" t="str">
        <f>[18]отчёт!I1</f>
        <v>1 юн. р.</v>
      </c>
      <c r="J88" s="287" t="str">
        <f>[18]отчёт!J1</f>
        <v>Соколов П.В.</v>
      </c>
    </row>
    <row r="89" spans="1:10" x14ac:dyDescent="0.25">
      <c r="A89" s="233">
        <f>[18]отчёт!A2</f>
        <v>2</v>
      </c>
      <c r="B89" s="288">
        <f>[18]отчёт!B2</f>
        <v>2</v>
      </c>
      <c r="C89" s="517" t="str">
        <f>[18]отчёт!C2</f>
        <v>Соколова Светлана Витальевна</v>
      </c>
      <c r="D89" s="518"/>
      <c r="E89" s="519"/>
      <c r="F89" s="357">
        <f>[18]отчёт!D2</f>
        <v>23.7</v>
      </c>
      <c r="G89" s="290" t="str">
        <f>[18]отчёт!G2</f>
        <v>Тверская область</v>
      </c>
      <c r="H89" s="291">
        <f>[18]отчёт!H2</f>
        <v>38932</v>
      </c>
      <c r="I89" s="289" t="str">
        <f>[18]отчёт!I2</f>
        <v>1 юн. р.</v>
      </c>
      <c r="J89" s="292" t="str">
        <f>[18]отчёт!J2</f>
        <v>Соколов П.В.</v>
      </c>
    </row>
    <row r="90" spans="1:10" x14ac:dyDescent="0.25">
      <c r="A90" s="233">
        <f>[18]отчёт!A3</f>
        <v>3</v>
      </c>
      <c r="B90" s="288">
        <f>[18]отчёт!B3</f>
        <v>3</v>
      </c>
      <c r="C90" s="477" t="str">
        <f>[18]отчёт!C3</f>
        <v>Горохова Екатерина Алексеевна</v>
      </c>
      <c r="D90" s="478"/>
      <c r="E90" s="479"/>
      <c r="F90" s="357">
        <f>[18]отчёт!D3</f>
        <v>23.299999999999994</v>
      </c>
      <c r="G90" s="290" t="str">
        <f>[18]отчёт!G3</f>
        <v>Тверская область</v>
      </c>
      <c r="H90" s="291">
        <f>[18]отчёт!H3</f>
        <v>38396</v>
      </c>
      <c r="I90" s="289" t="str">
        <f>[18]отчёт!I3</f>
        <v>1 юн. р.</v>
      </c>
      <c r="J90" s="292" t="str">
        <f>[18]отчёт!J3</f>
        <v>Соколов П.В.</v>
      </c>
    </row>
    <row r="91" spans="1:10" ht="15.75" thickBot="1" x14ac:dyDescent="0.3">
      <c r="A91" s="88">
        <f>[18]отчёт!A4</f>
        <v>4</v>
      </c>
      <c r="B91" s="352" t="s">
        <v>70</v>
      </c>
      <c r="C91" s="483" t="str">
        <f>[18]отчёт!C4</f>
        <v>Бобрынева Елизавета Андреевна</v>
      </c>
      <c r="D91" s="484"/>
      <c r="E91" s="485"/>
      <c r="F91" s="359">
        <f>[18]отчёт!D4</f>
        <v>22.999999999999996</v>
      </c>
      <c r="G91" s="296" t="str">
        <f>[18]отчёт!G4</f>
        <v>Московская область</v>
      </c>
      <c r="H91" s="297">
        <f>[18]отчёт!H4</f>
        <v>38644</v>
      </c>
      <c r="I91" s="295" t="str">
        <f>[18]отчёт!I4</f>
        <v>1 юн. р.</v>
      </c>
      <c r="J91" s="298" t="str">
        <f>[18]отчёт!J4</f>
        <v>Аболенский С.А., Беликова Е.В.</v>
      </c>
    </row>
    <row r="92" spans="1:10" ht="15.75" thickBot="1" x14ac:dyDescent="0.3">
      <c r="A92" s="8">
        <f>[18]отчёт!A5</f>
        <v>5</v>
      </c>
      <c r="B92" s="299" t="str">
        <f>[18]отчёт!B5</f>
        <v>5</v>
      </c>
      <c r="C92" s="480" t="str">
        <f>[18]отчёт!C5</f>
        <v>Аникушина Дарья Олеговна</v>
      </c>
      <c r="D92" s="481" t="e">
        <f>[3]отчёт!D37</f>
        <v>#REF!</v>
      </c>
      <c r="E92" s="481"/>
      <c r="F92" s="482"/>
      <c r="G92" s="300" t="str">
        <f>[18]отчёт!G5</f>
        <v>Тверская область</v>
      </c>
      <c r="H92" s="286">
        <f>[18]отчёт!H5</f>
        <v>38312</v>
      </c>
      <c r="I92" s="232" t="str">
        <f>[18]отчёт!I5</f>
        <v>2 юн. р.</v>
      </c>
      <c r="J92" s="301" t="str">
        <f>[18]отчёт!J5</f>
        <v>Жуков И.Е. Новикова И.Е.</v>
      </c>
    </row>
    <row r="93" spans="1:10" ht="15.75" customHeight="1" thickBot="1" x14ac:dyDescent="0.3">
      <c r="A93" s="58" t="s">
        <v>321</v>
      </c>
      <c r="B93" s="346"/>
      <c r="C93" s="59"/>
      <c r="D93" s="346"/>
      <c r="E93" s="346"/>
      <c r="F93" s="355"/>
      <c r="G93" s="59"/>
      <c r="H93" s="285"/>
      <c r="I93" s="110">
        <f>[19]отчёт!$K$1</f>
        <v>5</v>
      </c>
      <c r="J93" s="109" t="s">
        <v>5</v>
      </c>
    </row>
    <row r="94" spans="1:10" x14ac:dyDescent="0.25">
      <c r="A94" s="8">
        <f>[19]отчёт!A1</f>
        <v>1</v>
      </c>
      <c r="B94" s="230">
        <f>[19]отчёт!B1</f>
        <v>1</v>
      </c>
      <c r="C94" s="480" t="str">
        <f>[19]отчёт!C1</f>
        <v>Алейник Глафира Дмитриевна</v>
      </c>
      <c r="D94" s="481"/>
      <c r="E94" s="482"/>
      <c r="F94" s="356">
        <f>[19]отчёт!D1</f>
        <v>24.6</v>
      </c>
      <c r="G94" s="240" t="str">
        <f>[19]отчёт!G1</f>
        <v>Владимирская область</v>
      </c>
      <c r="H94" s="286">
        <f>[19]отчёт!H1</f>
        <v>37718</v>
      </c>
      <c r="I94" s="231" t="str">
        <f>[19]отчёт!I1</f>
        <v>КМС</v>
      </c>
      <c r="J94" s="287" t="str">
        <f>[19]отчёт!J1</f>
        <v>Сопнев А.В., Фёдорова Е.В.</v>
      </c>
    </row>
    <row r="95" spans="1:10" x14ac:dyDescent="0.25">
      <c r="A95" s="233">
        <f>[19]отчёт!A2</f>
        <v>2</v>
      </c>
      <c r="B95" s="288">
        <f>[19]отчёт!B2</f>
        <v>2</v>
      </c>
      <c r="C95" s="517" t="str">
        <f>[19]отчёт!C2</f>
        <v>Бобуркова Кристина Александровна</v>
      </c>
      <c r="D95" s="518"/>
      <c r="E95" s="519"/>
      <c r="F95" s="357">
        <f>[19]отчёт!D2</f>
        <v>24.400000000000002</v>
      </c>
      <c r="G95" s="290" t="str">
        <f>[19]отчёт!G2</f>
        <v>Московская область</v>
      </c>
      <c r="H95" s="291">
        <f>[19]отчёт!H2</f>
        <v>38081</v>
      </c>
      <c r="I95" s="289" t="str">
        <f>[19]отчёт!I2</f>
        <v>КМС</v>
      </c>
      <c r="J95" s="292" t="str">
        <f>[19]отчёт!J2</f>
        <v>Аболенский С.А.</v>
      </c>
    </row>
    <row r="96" spans="1:10" x14ac:dyDescent="0.25">
      <c r="A96" s="233">
        <f>[19]отчёт!A3</f>
        <v>3</v>
      </c>
      <c r="B96" s="288">
        <f>[19]отчёт!B3</f>
        <v>3</v>
      </c>
      <c r="C96" s="477" t="str">
        <f>[19]отчёт!C3</f>
        <v>Тир Яна Сергеевна</v>
      </c>
      <c r="D96" s="478"/>
      <c r="E96" s="479"/>
      <c r="F96" s="357">
        <f>[19]отчёт!D3</f>
        <v>24.100000000000005</v>
      </c>
      <c r="G96" s="290" t="str">
        <f>[19]отчёт!G3</f>
        <v>Тверская область</v>
      </c>
      <c r="H96" s="291">
        <f>[19]отчёт!H3</f>
        <v>37733</v>
      </c>
      <c r="I96" s="289" t="str">
        <f>[19]отчёт!I3</f>
        <v>2 р.</v>
      </c>
      <c r="J96" s="292" t="str">
        <f>[19]отчёт!J3</f>
        <v>Жуков И.Е. Новикова И.Е.</v>
      </c>
    </row>
    <row r="97" spans="1:10" ht="15.75" thickBot="1" x14ac:dyDescent="0.3">
      <c r="A97" s="88">
        <f>[19]отчёт!A4</f>
        <v>4</v>
      </c>
      <c r="B97" s="352" t="s">
        <v>70</v>
      </c>
      <c r="C97" s="483" t="str">
        <f>[19]отчёт!C4</f>
        <v>Морева Алина Дмитриевна</v>
      </c>
      <c r="D97" s="484"/>
      <c r="E97" s="485"/>
      <c r="F97" s="359">
        <f>[19]отчёт!D4</f>
        <v>23.700000000000006</v>
      </c>
      <c r="G97" s="296" t="str">
        <f>[19]отчёт!G4</f>
        <v>Владимирская область</v>
      </c>
      <c r="H97" s="297">
        <f>[19]отчёт!H4</f>
        <v>37702</v>
      </c>
      <c r="I97" s="295" t="str">
        <f>[19]отчёт!I4</f>
        <v>1 р.</v>
      </c>
      <c r="J97" s="298" t="str">
        <f>[19]отчёт!J4</f>
        <v>Сопнев А.В.</v>
      </c>
    </row>
    <row r="98" spans="1:10" ht="15.75" thickBot="1" x14ac:dyDescent="0.3">
      <c r="A98" s="8">
        <f>[19]отчёт!A5</f>
        <v>5</v>
      </c>
      <c r="B98" s="299" t="str">
        <f>[19]отчёт!B5</f>
        <v>5</v>
      </c>
      <c r="C98" s="480" t="str">
        <f>[19]отчёт!C5</f>
        <v>Викулина Ксения Алексеевна</v>
      </c>
      <c r="D98" s="481" t="e">
        <f>[3]отчёт!#REF!</f>
        <v>#REF!</v>
      </c>
      <c r="E98" s="481"/>
      <c r="F98" s="482"/>
      <c r="G98" s="300" t="str">
        <f>[19]отчёт!G5</f>
        <v>Московская область</v>
      </c>
      <c r="H98" s="286">
        <f>[19]отчёт!H5</f>
        <v>38076</v>
      </c>
      <c r="I98" s="232" t="str">
        <f>[19]отчёт!I5</f>
        <v>3 юн. р.</v>
      </c>
      <c r="J98" s="301" t="str">
        <f>[19]отчёт!J5</f>
        <v>Беликова Е.В.</v>
      </c>
    </row>
    <row r="99" spans="1:10" ht="15.75" customHeight="1" thickBot="1" x14ac:dyDescent="0.3">
      <c r="A99" s="58" t="s">
        <v>322</v>
      </c>
      <c r="B99" s="346"/>
      <c r="C99" s="59"/>
      <c r="D99" s="346"/>
      <c r="E99" s="346"/>
      <c r="F99" s="355"/>
      <c r="G99" s="59"/>
      <c r="H99" s="285"/>
      <c r="I99" s="110">
        <f>[20]отчёт!$K$1</f>
        <v>5</v>
      </c>
      <c r="J99" s="109" t="s">
        <v>5</v>
      </c>
    </row>
    <row r="100" spans="1:10" x14ac:dyDescent="0.25">
      <c r="A100" s="8">
        <f>[20]отчёт!A1</f>
        <v>1</v>
      </c>
      <c r="B100" s="230">
        <f>[20]отчёт!B1</f>
        <v>1</v>
      </c>
      <c r="C100" s="480" t="str">
        <f>[20]отчёт!C1</f>
        <v>Волошина Анастасия Сергеевна</v>
      </c>
      <c r="D100" s="481"/>
      <c r="E100" s="482"/>
      <c r="F100" s="356">
        <v>24.6</v>
      </c>
      <c r="G100" s="240" t="str">
        <f>[20]отчёт!G1</f>
        <v>Московская область</v>
      </c>
      <c r="H100" s="286">
        <f>[20]отчёт!H1</f>
        <v>36570</v>
      </c>
      <c r="I100" s="231" t="str">
        <f>[20]отчёт!I1</f>
        <v>КМС</v>
      </c>
      <c r="J100" s="287" t="str">
        <f>[20]отчёт!J1</f>
        <v>Аболенский С.А.</v>
      </c>
    </row>
    <row r="101" spans="1:10" x14ac:dyDescent="0.25">
      <c r="A101" s="233">
        <f>[20]отчёт!A2</f>
        <v>2</v>
      </c>
      <c r="B101" s="288">
        <f>[20]отчёт!B2</f>
        <v>2</v>
      </c>
      <c r="C101" s="517" t="str">
        <f>[20]отчёт!C2</f>
        <v>Алейник Глафира Дмитриевна</v>
      </c>
      <c r="D101" s="518"/>
      <c r="E101" s="519"/>
      <c r="F101" s="357">
        <v>24.5</v>
      </c>
      <c r="G101" s="290" t="str">
        <f>[20]отчёт!G2</f>
        <v>Владимирская область</v>
      </c>
      <c r="H101" s="291">
        <f>[20]отчёт!H2</f>
        <v>37718</v>
      </c>
      <c r="I101" s="289" t="str">
        <f>[20]отчёт!I2</f>
        <v>КМС</v>
      </c>
      <c r="J101" s="292" t="str">
        <f>[20]отчёт!J2</f>
        <v>Сопнев А.В., Фёдорова Е.В.</v>
      </c>
    </row>
    <row r="102" spans="1:10" x14ac:dyDescent="0.25">
      <c r="A102" s="233">
        <f>[20]отчёт!A3</f>
        <v>3</v>
      </c>
      <c r="B102" s="288">
        <f>[20]отчёт!B3</f>
        <v>3</v>
      </c>
      <c r="C102" s="477" t="str">
        <f>[20]отчёт!C3</f>
        <v>Бобуркова Кристина Александровна</v>
      </c>
      <c r="D102" s="478"/>
      <c r="E102" s="479"/>
      <c r="F102" s="357">
        <v>23.5</v>
      </c>
      <c r="G102" s="290" t="str">
        <f>[20]отчёт!G3</f>
        <v>Московская область</v>
      </c>
      <c r="H102" s="291">
        <f>[20]отчёт!H3</f>
        <v>38081</v>
      </c>
      <c r="I102" s="289" t="str">
        <f>[20]отчёт!I3</f>
        <v>КМС</v>
      </c>
      <c r="J102" s="292" t="str">
        <f>[20]отчёт!J3</f>
        <v>Аболенский С.А.</v>
      </c>
    </row>
    <row r="103" spans="1:10" ht="15.75" thickBot="1" x14ac:dyDescent="0.3">
      <c r="A103" s="88">
        <f>[20]отчёт!A4</f>
        <v>4</v>
      </c>
      <c r="B103" s="352" t="s">
        <v>70</v>
      </c>
      <c r="C103" s="483" t="s">
        <v>303</v>
      </c>
      <c r="D103" s="484"/>
      <c r="E103" s="485"/>
      <c r="F103" s="359">
        <v>23.2</v>
      </c>
      <c r="G103" s="296" t="s">
        <v>112</v>
      </c>
      <c r="H103" s="297">
        <f>[20]отчёт!H4</f>
        <v>37702</v>
      </c>
      <c r="I103" s="295" t="str">
        <f>[20]отчёт!I4</f>
        <v>1 р.</v>
      </c>
      <c r="J103" s="298" t="str">
        <f>[20]отчёт!J4</f>
        <v>Сопнев А.В.</v>
      </c>
    </row>
    <row r="104" spans="1:10" ht="15.75" thickBot="1" x14ac:dyDescent="0.3">
      <c r="A104" s="8">
        <f>[20]отчёт!A5</f>
        <v>5</v>
      </c>
      <c r="B104" s="299" t="str">
        <f>[20]отчёт!B5</f>
        <v>5</v>
      </c>
      <c r="C104" s="362" t="str">
        <f>[20]отчёт!C5</f>
        <v>Викулина Ксения Алексеевна</v>
      </c>
      <c r="D104" s="335"/>
      <c r="E104" s="335"/>
      <c r="F104" s="359">
        <v>19</v>
      </c>
      <c r="G104" s="300" t="str">
        <f>[20]отчёт!G5</f>
        <v>Московская область</v>
      </c>
      <c r="H104" s="286">
        <f>[20]отчёт!H5</f>
        <v>38076</v>
      </c>
      <c r="I104" s="232" t="str">
        <f>[20]отчёт!I5</f>
        <v>3 юн. р.</v>
      </c>
      <c r="J104" s="301" t="str">
        <f>[20]отчёт!J5</f>
        <v>Беликова Е.В.</v>
      </c>
    </row>
    <row r="105" spans="1:10" ht="15.75" customHeight="1" thickBot="1" x14ac:dyDescent="0.3">
      <c r="A105" s="486" t="s">
        <v>140</v>
      </c>
      <c r="B105" s="487"/>
      <c r="C105" s="487"/>
      <c r="D105" s="487"/>
      <c r="E105" s="487"/>
      <c r="F105" s="487"/>
      <c r="G105" s="487"/>
      <c r="H105" s="487"/>
      <c r="I105" s="487"/>
      <c r="J105" s="489"/>
    </row>
    <row r="106" spans="1:10" ht="15" customHeight="1" x14ac:dyDescent="0.25">
      <c r="A106" s="490" t="s">
        <v>1</v>
      </c>
      <c r="B106" s="490" t="s">
        <v>11</v>
      </c>
      <c r="C106" s="496" t="s">
        <v>6</v>
      </c>
      <c r="D106" s="497"/>
      <c r="E106" s="498"/>
      <c r="F106" s="353" t="s">
        <v>7</v>
      </c>
      <c r="G106" s="492" t="s">
        <v>8</v>
      </c>
      <c r="H106" s="283" t="s">
        <v>3</v>
      </c>
      <c r="I106" s="270" t="s">
        <v>12</v>
      </c>
      <c r="J106" s="494" t="s">
        <v>9</v>
      </c>
    </row>
    <row r="107" spans="1:10" ht="15" customHeight="1" thickBot="1" x14ac:dyDescent="0.3">
      <c r="A107" s="491"/>
      <c r="B107" s="491"/>
      <c r="C107" s="499"/>
      <c r="D107" s="500"/>
      <c r="E107" s="501"/>
      <c r="F107" s="354" t="s">
        <v>2</v>
      </c>
      <c r="G107" s="493"/>
      <c r="H107" s="284" t="s">
        <v>10</v>
      </c>
      <c r="I107" s="271" t="s">
        <v>4</v>
      </c>
      <c r="J107" s="495"/>
    </row>
    <row r="108" spans="1:10" ht="15.75" customHeight="1" thickBot="1" x14ac:dyDescent="0.3">
      <c r="A108" s="58" t="s">
        <v>323</v>
      </c>
      <c r="B108" s="269"/>
      <c r="C108" s="332"/>
      <c r="D108" s="333"/>
      <c r="E108" s="333"/>
      <c r="F108" s="355"/>
      <c r="G108" s="59"/>
      <c r="H108" s="285"/>
      <c r="I108" s="110">
        <f>[21]отчёт!$K$1</f>
        <v>3</v>
      </c>
      <c r="J108" s="109" t="s">
        <v>5</v>
      </c>
    </row>
    <row r="109" spans="1:10" x14ac:dyDescent="0.25">
      <c r="A109" s="310">
        <f>[21]отчёт!A1</f>
        <v>1</v>
      </c>
      <c r="B109" s="512">
        <f>[21]отчёт!B1</f>
        <v>1</v>
      </c>
      <c r="C109" s="514" t="str">
        <f>[21]отчёт!C1</f>
        <v>Банников Матвей Андреевич</v>
      </c>
      <c r="D109" s="515"/>
      <c r="E109" s="516"/>
      <c r="F109" s="506">
        <f>[21]отчёт!D1</f>
        <v>23.8</v>
      </c>
      <c r="G109" s="509" t="str">
        <f>[21]отчёт!G1</f>
        <v>Тверская область 1</v>
      </c>
      <c r="H109" s="311">
        <f>[21]отчёт!H1</f>
        <v>39648</v>
      </c>
      <c r="I109" s="312" t="str">
        <f>[21]отчёт!I1</f>
        <v>3 юн. р.</v>
      </c>
      <c r="J109" s="313" t="str">
        <f>[21]отчёт!J1</f>
        <v>Соколов П.В.</v>
      </c>
    </row>
    <row r="110" spans="1:10" x14ac:dyDescent="0.25">
      <c r="A110" s="233">
        <f>[21]отчёт!A2</f>
        <v>2</v>
      </c>
      <c r="B110" s="505" t="e">
        <f>[6]отчёт!#REF!</f>
        <v>#REF!</v>
      </c>
      <c r="C110" s="502" t="str">
        <f>[21]отчёт!C2</f>
        <v>Кузнецов Кирилл Васильевич</v>
      </c>
      <c r="D110" s="503"/>
      <c r="E110" s="504"/>
      <c r="F110" s="507" t="e">
        <f>[6]отчёт!#REF!</f>
        <v>#REF!</v>
      </c>
      <c r="G110" s="510" t="e">
        <f>[6]отчёт!#REF!</f>
        <v>#REF!</v>
      </c>
      <c r="H110" s="236">
        <f>[21]отчёт!H2</f>
        <v>39165</v>
      </c>
      <c r="I110" s="314" t="str">
        <f>[21]отчёт!I2</f>
        <v>3 юн. р.</v>
      </c>
      <c r="J110" s="287" t="str">
        <f>[21]отчёт!J2</f>
        <v>Соколов П.В.</v>
      </c>
    </row>
    <row r="111" spans="1:10" ht="15.75" thickBot="1" x14ac:dyDescent="0.3">
      <c r="A111" s="233">
        <f>[21]отчёт!A3</f>
        <v>3</v>
      </c>
      <c r="B111" s="505" t="e">
        <f>[6]отчёт!#REF!</f>
        <v>#REF!</v>
      </c>
      <c r="C111" s="523" t="str">
        <f>[21]отчёт!C3</f>
        <v>Никитина Вероника Юрьевна</v>
      </c>
      <c r="D111" s="524"/>
      <c r="E111" s="525"/>
      <c r="F111" s="508" t="e">
        <f>[6]отчёт!#REF!</f>
        <v>#REF!</v>
      </c>
      <c r="G111" s="511" t="e">
        <f>[6]отчёт!#REF!</f>
        <v>#REF!</v>
      </c>
      <c r="H111" s="315">
        <f>[21]отчёт!H3</f>
        <v>39596</v>
      </c>
      <c r="I111" s="316" t="str">
        <f>[21]отчёт!I3</f>
        <v>3 юн. р.</v>
      </c>
      <c r="J111" s="292" t="str">
        <f>[21]отчёт!J3</f>
        <v>Соколов П.В.</v>
      </c>
    </row>
    <row r="112" spans="1:10" x14ac:dyDescent="0.25">
      <c r="A112" s="310">
        <f>[21]отчёт!A4</f>
        <v>4</v>
      </c>
      <c r="B112" s="512">
        <f>[21]отчёт!B4</f>
        <v>2</v>
      </c>
      <c r="C112" s="514" t="str">
        <f>[21]отчёт!C4</f>
        <v>Журавлев Семен Вадимович</v>
      </c>
      <c r="D112" s="515"/>
      <c r="E112" s="516"/>
      <c r="F112" s="506">
        <f>[21]отчёт!D4</f>
        <v>23.599999999999994</v>
      </c>
      <c r="G112" s="509" t="str">
        <f>[21]отчёт!G4</f>
        <v>Тверская область 3</v>
      </c>
      <c r="H112" s="317">
        <f>[21]отчёт!H4</f>
        <v>39467</v>
      </c>
      <c r="I112" s="318" t="str">
        <f>[21]отчёт!I4</f>
        <v>3 юн. р.</v>
      </c>
      <c r="J112" s="313" t="str">
        <f>[21]отчёт!J4</f>
        <v>Соколов П.В.</v>
      </c>
    </row>
    <row r="113" spans="1:10" x14ac:dyDescent="0.25">
      <c r="A113" s="233">
        <f>[21]отчёт!A5</f>
        <v>5</v>
      </c>
      <c r="B113" s="505" t="e">
        <f>[6]отчёт!#REF!</f>
        <v>#REF!</v>
      </c>
      <c r="C113" s="502" t="str">
        <f>[21]отчёт!C5</f>
        <v>Кожаринов Максим Сергеевич</v>
      </c>
      <c r="D113" s="503"/>
      <c r="E113" s="504"/>
      <c r="F113" s="507" t="e">
        <f>[6]отчёт!#REF!</f>
        <v>#REF!</v>
      </c>
      <c r="G113" s="510" t="e">
        <f>[6]отчёт!#REF!</f>
        <v>#REF!</v>
      </c>
      <c r="H113" s="319">
        <f>[21]отчёт!H5</f>
        <v>39409</v>
      </c>
      <c r="I113" s="320" t="str">
        <f>[21]отчёт!I5</f>
        <v>3 юн. р.</v>
      </c>
      <c r="J113" s="292" t="str">
        <f>[21]отчёт!J5</f>
        <v>Соколов П.В.</v>
      </c>
    </row>
    <row r="114" spans="1:10" ht="15.75" thickBot="1" x14ac:dyDescent="0.3">
      <c r="A114" s="233">
        <f>[21]отчёт!A6</f>
        <v>6</v>
      </c>
      <c r="B114" s="513">
        <f>[6]отчёт!B1</f>
        <v>1</v>
      </c>
      <c r="C114" s="523" t="str">
        <f>[21]отчёт!C6</f>
        <v>Степаненков Михаил Сергеевич</v>
      </c>
      <c r="D114" s="524"/>
      <c r="E114" s="525"/>
      <c r="F114" s="508" t="str">
        <f>[6]отчёт!D1</f>
        <v xml:space="preserve"> </v>
      </c>
      <c r="G114" s="511" t="str">
        <f>[6]отчёт!G1</f>
        <v xml:space="preserve"> </v>
      </c>
      <c r="H114" s="246">
        <f>[21]отчёт!H6</f>
        <v>39073</v>
      </c>
      <c r="I114" s="321" t="str">
        <f>[21]отчёт!I6</f>
        <v>3 юн. р.</v>
      </c>
      <c r="J114" s="294" t="str">
        <f>[21]отчёт!J6</f>
        <v>Соколов П.В.</v>
      </c>
    </row>
    <row r="115" spans="1:10" x14ac:dyDescent="0.25">
      <c r="A115" s="310">
        <f>[21]отчёт!A7</f>
        <v>7</v>
      </c>
      <c r="B115" s="505">
        <f>[21]отчёт!B7</f>
        <v>3</v>
      </c>
      <c r="C115" s="514" t="str">
        <f>[21]отчёт!C7</f>
        <v>Барабанов Данил Владимирович</v>
      </c>
      <c r="D115" s="515"/>
      <c r="E115" s="516"/>
      <c r="F115" s="506">
        <f>[21]отчёт!D7</f>
        <v>23.2</v>
      </c>
      <c r="G115" s="509" t="str">
        <f>[21]отчёт!G7</f>
        <v>Тверская область 2</v>
      </c>
      <c r="H115" s="245">
        <f>[21]отчёт!H7</f>
        <v>39529</v>
      </c>
      <c r="I115" s="322" t="str">
        <f>[21]отчёт!I7</f>
        <v>3 юн. р</v>
      </c>
      <c r="J115" s="287" t="str">
        <f>[21]отчёт!J7</f>
        <v>Жуков И.Е. Новикова И.Е.</v>
      </c>
    </row>
    <row r="116" spans="1:10" x14ac:dyDescent="0.25">
      <c r="A116" s="233">
        <f>[21]отчёт!A8</f>
        <v>8</v>
      </c>
      <c r="B116" s="505">
        <f>[6]отчёт!B3</f>
        <v>0</v>
      </c>
      <c r="C116" s="502" t="str">
        <f>[21]отчёт!C8</f>
        <v>Орлов Дмитрий Артемович</v>
      </c>
      <c r="D116" s="503"/>
      <c r="E116" s="504"/>
      <c r="F116" s="507">
        <f>[6]отчёт!D3</f>
        <v>0</v>
      </c>
      <c r="G116" s="510">
        <f>[6]отчёт!G3</f>
        <v>0</v>
      </c>
      <c r="H116" s="319">
        <f>[21]отчёт!H8</f>
        <v>39687</v>
      </c>
      <c r="I116" s="320">
        <f>[21]отчёт!I8</f>
        <v>0</v>
      </c>
      <c r="J116" s="292" t="str">
        <f>[21]отчёт!J8</f>
        <v>Жуков И.Е. Новикова И.Е.</v>
      </c>
    </row>
    <row r="117" spans="1:10" ht="15.75" thickBot="1" x14ac:dyDescent="0.3">
      <c r="A117" s="233">
        <f>[21]отчёт!A9</f>
        <v>9</v>
      </c>
      <c r="B117" s="505">
        <f>[6]отчёт!B4</f>
        <v>2</v>
      </c>
      <c r="C117" s="241" t="str">
        <f>[21]отчёт!C9</f>
        <v>Тир Ева Сергеевна</v>
      </c>
      <c r="D117" s="334"/>
      <c r="E117" s="331"/>
      <c r="F117" s="508" t="str">
        <f>[6]отчёт!D4</f>
        <v xml:space="preserve"> </v>
      </c>
      <c r="G117" s="511" t="str">
        <f>[6]отчёт!G4</f>
        <v xml:space="preserve"> </v>
      </c>
      <c r="H117" s="323">
        <f>[21]отчёт!H9</f>
        <v>39426</v>
      </c>
      <c r="I117" s="324" t="str">
        <f>[21]отчёт!I9</f>
        <v>3 юн. р.</v>
      </c>
      <c r="J117" s="325" t="str">
        <f>[21]отчёт!J9</f>
        <v>Жуков И.Е. Новикова И.Е.</v>
      </c>
    </row>
    <row r="118" spans="1:10" ht="15.75" thickBot="1" x14ac:dyDescent="0.3">
      <c r="A118" s="486" t="s">
        <v>19</v>
      </c>
      <c r="B118" s="487"/>
      <c r="C118" s="488"/>
      <c r="D118" s="488"/>
      <c r="E118" s="488"/>
      <c r="F118" s="487"/>
      <c r="G118" s="487"/>
      <c r="H118" s="487"/>
      <c r="I118" s="487"/>
      <c r="J118" s="489"/>
    </row>
    <row r="119" spans="1:10" ht="15" customHeight="1" x14ac:dyDescent="0.25">
      <c r="A119" s="490" t="s">
        <v>1</v>
      </c>
      <c r="B119" s="490" t="s">
        <v>11</v>
      </c>
      <c r="C119" s="496" t="s">
        <v>6</v>
      </c>
      <c r="D119" s="497"/>
      <c r="E119" s="497"/>
      <c r="F119" s="498"/>
      <c r="G119" s="492" t="s">
        <v>8</v>
      </c>
      <c r="H119" s="283" t="s">
        <v>3</v>
      </c>
      <c r="I119" s="270" t="s">
        <v>12</v>
      </c>
      <c r="J119" s="494" t="s">
        <v>9</v>
      </c>
    </row>
    <row r="120" spans="1:10" ht="15" customHeight="1" thickBot="1" x14ac:dyDescent="0.3">
      <c r="A120" s="491"/>
      <c r="B120" s="491"/>
      <c r="C120" s="499"/>
      <c r="D120" s="500"/>
      <c r="E120" s="500"/>
      <c r="F120" s="501"/>
      <c r="G120" s="493"/>
      <c r="H120" s="284" t="s">
        <v>10</v>
      </c>
      <c r="I120" s="271" t="s">
        <v>4</v>
      </c>
      <c r="J120" s="495"/>
    </row>
    <row r="121" spans="1:10" ht="15.75" thickBot="1" x14ac:dyDescent="0.3">
      <c r="A121" s="58" t="s">
        <v>315</v>
      </c>
      <c r="B121" s="59"/>
      <c r="C121" s="59"/>
      <c r="D121" s="346"/>
      <c r="E121" s="346"/>
      <c r="F121" s="355"/>
      <c r="G121" s="59"/>
      <c r="H121" s="285"/>
      <c r="I121" s="110">
        <f>[22]отчёт!$K$1</f>
        <v>11</v>
      </c>
      <c r="J121" s="109" t="s">
        <v>5</v>
      </c>
    </row>
    <row r="122" spans="1:10" x14ac:dyDescent="0.25">
      <c r="A122" s="8">
        <f>[22]отчёт!A1</f>
        <v>1</v>
      </c>
      <c r="B122" s="230">
        <f>[22]отчёт!B1</f>
        <v>1</v>
      </c>
      <c r="C122" s="480" t="str">
        <f>[22]отчёт!C1</f>
        <v>Федотов Иван Андреевич</v>
      </c>
      <c r="D122" s="481" t="e">
        <f>[8]отчёт!#REF!</f>
        <v>#REF!</v>
      </c>
      <c r="E122" s="481"/>
      <c r="F122" s="482"/>
      <c r="G122" s="300" t="str">
        <f>[22]отчёт!G1</f>
        <v xml:space="preserve">Владимирская область </v>
      </c>
      <c r="H122" s="286">
        <f>[22]отчёт!H1</f>
        <v>39202</v>
      </c>
      <c r="I122" s="326" t="str">
        <f>[22]отчёт!I1</f>
        <v>2 юн. р.</v>
      </c>
      <c r="J122" s="327" t="str">
        <f>[22]отчёт!J1</f>
        <v>Амелин С.А.</v>
      </c>
    </row>
    <row r="123" spans="1:10" x14ac:dyDescent="0.25">
      <c r="A123" s="233">
        <f>[22]отчёт!A2</f>
        <v>2</v>
      </c>
      <c r="B123" s="288">
        <f>[22]отчёт!B2</f>
        <v>2</v>
      </c>
      <c r="C123" s="477" t="str">
        <f>[22]отчёт!C2</f>
        <v>Макаров Алексей Юрьевич</v>
      </c>
      <c r="D123" s="478" t="e">
        <f>[8]отчёт!#REF!</f>
        <v>#REF!</v>
      </c>
      <c r="E123" s="478"/>
      <c r="F123" s="479"/>
      <c r="G123" s="300" t="str">
        <f>[22]отчёт!G2</f>
        <v xml:space="preserve">Владимирская область </v>
      </c>
      <c r="H123" s="286">
        <f>[22]отчёт!H2</f>
        <v>39192</v>
      </c>
      <c r="I123" s="326" t="str">
        <f>[22]отчёт!I2</f>
        <v>2 юн. р.</v>
      </c>
      <c r="J123" s="327" t="str">
        <f>[22]отчёт!J2</f>
        <v>Амелин С.А.</v>
      </c>
    </row>
    <row r="124" spans="1:10" x14ac:dyDescent="0.25">
      <c r="A124" s="233">
        <f>[22]отчёт!A3</f>
        <v>3</v>
      </c>
      <c r="B124" s="288">
        <f>[22]отчёт!B3</f>
        <v>3</v>
      </c>
      <c r="C124" s="477" t="str">
        <f>[22]отчёт!C3</f>
        <v>Игольников Владислав Максимович</v>
      </c>
      <c r="D124" s="478" t="e">
        <f>[8]отчёт!#REF!</f>
        <v>#REF!</v>
      </c>
      <c r="E124" s="478"/>
      <c r="F124" s="479"/>
      <c r="G124" s="303" t="str">
        <f>[22]отчёт!G3</f>
        <v xml:space="preserve">Тверская область </v>
      </c>
      <c r="H124" s="291">
        <f>[22]отчёт!H3</f>
        <v>39300</v>
      </c>
      <c r="I124" s="360">
        <f>[22]отчёт!I3</f>
        <v>0</v>
      </c>
      <c r="J124" s="361" t="str">
        <f>[22]отчёт!J3</f>
        <v>Вишняков С.А. Вишнякова Н.В.</v>
      </c>
    </row>
    <row r="125" spans="1:10" ht="15.75" thickBot="1" x14ac:dyDescent="0.3">
      <c r="A125" s="88">
        <f>[22]отчёт!A4</f>
        <v>4</v>
      </c>
      <c r="B125" s="352">
        <f>[22]отчёт!B4</f>
        <v>3</v>
      </c>
      <c r="C125" s="483" t="str">
        <f>[22]отчёт!C4</f>
        <v>Трубин Матвей Павлович</v>
      </c>
      <c r="D125" s="484" t="e">
        <f>[8]отчёт!#REF!</f>
        <v>#REF!</v>
      </c>
      <c r="E125" s="484"/>
      <c r="F125" s="485"/>
      <c r="G125" s="328" t="str">
        <f>[22]отчёт!G4</f>
        <v xml:space="preserve">Тверская область </v>
      </c>
      <c r="H125" s="297">
        <f>[22]отчёт!H4</f>
        <v>39352</v>
      </c>
      <c r="I125" s="329">
        <f>[22]отчёт!I4</f>
        <v>0</v>
      </c>
      <c r="J125" s="330" t="str">
        <f>[22]отчёт!J4</f>
        <v>Жуков И.Е.</v>
      </c>
    </row>
    <row r="126" spans="1:10" x14ac:dyDescent="0.25">
      <c r="A126" s="8">
        <f>[22]отчёт!A5</f>
        <v>5</v>
      </c>
      <c r="B126" s="299" t="str">
        <f>[22]отчёт!B5</f>
        <v>5-8</v>
      </c>
      <c r="C126" s="480" t="str">
        <f>[22]отчёт!C5</f>
        <v>Захаров Алексей Михайлович</v>
      </c>
      <c r="D126" s="481" t="e">
        <f>[8]отчёт!#REF!</f>
        <v>#REF!</v>
      </c>
      <c r="E126" s="481"/>
      <c r="F126" s="482"/>
      <c r="G126" s="300" t="str">
        <f>[22]отчёт!G5</f>
        <v xml:space="preserve">Санкт-Петербург </v>
      </c>
      <c r="H126" s="286">
        <f>[22]отчёт!H5</f>
        <v>39303</v>
      </c>
      <c r="I126" s="232">
        <f>[22]отчёт!I5</f>
        <v>0</v>
      </c>
      <c r="J126" s="301" t="str">
        <f>[22]отчёт!J5</f>
        <v>Чистяков С.И.</v>
      </c>
    </row>
    <row r="127" spans="1:10" x14ac:dyDescent="0.25">
      <c r="A127" s="233">
        <f>[22]отчёт!A6</f>
        <v>6</v>
      </c>
      <c r="B127" s="299" t="str">
        <f>[22]отчёт!B6</f>
        <v>5-8</v>
      </c>
      <c r="C127" s="477" t="str">
        <f>[22]отчёт!C6</f>
        <v>Моисеев Лев Максимович</v>
      </c>
      <c r="D127" s="478" t="e">
        <f>[8]отчёт!#REF!</f>
        <v>#REF!</v>
      </c>
      <c r="E127" s="478"/>
      <c r="F127" s="479"/>
      <c r="G127" s="303" t="str">
        <f>[22]отчёт!G6</f>
        <v xml:space="preserve">Владимирская область </v>
      </c>
      <c r="H127" s="291">
        <f>[22]отчёт!H6</f>
        <v>39035</v>
      </c>
      <c r="I127" s="302" t="str">
        <f>[22]отчёт!I6</f>
        <v>3 юн. р.</v>
      </c>
      <c r="J127" s="304" t="str">
        <f>[22]отчёт!J6</f>
        <v>Амелин С.А.</v>
      </c>
    </row>
    <row r="128" spans="1:10" x14ac:dyDescent="0.25">
      <c r="A128" s="8">
        <f>[22]отчёт!A7</f>
        <v>7</v>
      </c>
      <c r="B128" s="305" t="str">
        <f>[22]отчёт!B7</f>
        <v>5-8</v>
      </c>
      <c r="C128" s="477" t="str">
        <f>[22]отчёт!C7</f>
        <v>Жидков Иван Андреевич</v>
      </c>
      <c r="D128" s="478" t="e">
        <f>[8]отчёт!#REF!</f>
        <v>#REF!</v>
      </c>
      <c r="E128" s="478"/>
      <c r="F128" s="479"/>
      <c r="G128" s="300" t="str">
        <f>[22]отчёт!G7</f>
        <v xml:space="preserve">Тверская область </v>
      </c>
      <c r="H128" s="286">
        <f>[22]отчёт!H7</f>
        <v>39135</v>
      </c>
      <c r="I128" s="232">
        <f>[22]отчёт!I7</f>
        <v>0</v>
      </c>
      <c r="J128" s="301" t="str">
        <f>[22]отчёт!J7</f>
        <v>Вишняков С.А. Вишнякова Н.В.</v>
      </c>
    </row>
    <row r="129" spans="1:10" ht="15.75" thickBot="1" x14ac:dyDescent="0.3">
      <c r="A129" s="87">
        <f>[22]отчёт!A8</f>
        <v>8</v>
      </c>
      <c r="B129" s="306" t="str">
        <f>[22]отчёт!B8</f>
        <v>5-8</v>
      </c>
      <c r="C129" s="474" t="str">
        <f>[22]отчёт!C8</f>
        <v>Каторов Алексей Дмитриевич</v>
      </c>
      <c r="D129" s="475" t="e">
        <f>[8]отчёт!#REF!</f>
        <v>#REF!</v>
      </c>
      <c r="E129" s="475"/>
      <c r="F129" s="476"/>
      <c r="G129" s="307" t="str">
        <f>[22]отчёт!G8</f>
        <v xml:space="preserve">Владимирская область </v>
      </c>
      <c r="H129" s="293">
        <f>[22]отчёт!H8</f>
        <v>39345</v>
      </c>
      <c r="I129" s="235">
        <f>[22]отчёт!I8</f>
        <v>0</v>
      </c>
      <c r="J129" s="308" t="str">
        <f>[22]отчёт!J8</f>
        <v>Сопнев А.В.</v>
      </c>
    </row>
    <row r="130" spans="1:10" x14ac:dyDescent="0.25">
      <c r="A130" s="8">
        <f>[22]отчёт!A9</f>
        <v>9</v>
      </c>
      <c r="B130" s="299" t="str">
        <f>[22]отчёт!B9</f>
        <v>9-11</v>
      </c>
      <c r="C130" s="480" t="str">
        <f>[22]отчёт!C9</f>
        <v>Большаков Артем Геннадбевич</v>
      </c>
      <c r="D130" s="481" t="e">
        <f>[8]отчёт!#REF!</f>
        <v>#REF!</v>
      </c>
      <c r="E130" s="481"/>
      <c r="F130" s="482"/>
      <c r="G130" s="300" t="str">
        <f>[22]отчёт!G9</f>
        <v xml:space="preserve">Тверская область </v>
      </c>
      <c r="H130" s="286">
        <f>[22]отчёт!H9</f>
        <v>39034</v>
      </c>
      <c r="I130" s="232">
        <f>[22]отчёт!I9</f>
        <v>0</v>
      </c>
      <c r="J130" s="301" t="str">
        <f>[22]отчёт!J9</f>
        <v>Жуков И.Е.</v>
      </c>
    </row>
    <row r="131" spans="1:10" x14ac:dyDescent="0.25">
      <c r="A131" s="8">
        <f>[22]отчёт!A10</f>
        <v>10</v>
      </c>
      <c r="B131" s="299" t="str">
        <f>[22]отчёт!B10</f>
        <v>9-11</v>
      </c>
      <c r="C131" s="477" t="str">
        <f>[22]отчёт!C13</f>
        <v>Пушкарев Тимофей Максимович</v>
      </c>
      <c r="D131" s="478" t="e">
        <f>[8]отчёт!#REF!</f>
        <v>#REF!</v>
      </c>
      <c r="E131" s="478"/>
      <c r="F131" s="479"/>
      <c r="G131" s="300" t="str">
        <f>[22]отчёт!G13</f>
        <v xml:space="preserve">Тверская область </v>
      </c>
      <c r="H131" s="286">
        <f>[22]отчёт!H13</f>
        <v>39165</v>
      </c>
      <c r="I131" s="232">
        <f>[22]отчёт!I13</f>
        <v>0</v>
      </c>
      <c r="J131" s="301" t="str">
        <f>[22]отчёт!J13</f>
        <v>Жуков И.Е. Новикова И.Е.</v>
      </c>
    </row>
    <row r="132" spans="1:10" ht="15.75" thickBot="1" x14ac:dyDescent="0.3">
      <c r="A132" s="8">
        <f>[22]отчёт!A11</f>
        <v>11</v>
      </c>
      <c r="B132" s="305" t="str">
        <f>[22]отчёт!B11</f>
        <v>9-11</v>
      </c>
      <c r="C132" s="477" t="str">
        <f>[22]отчёт!C11</f>
        <v>Кузнецов Кирилл Васильевич</v>
      </c>
      <c r="D132" s="478" t="e">
        <f>[8]отчёт!#REF!</f>
        <v>#REF!</v>
      </c>
      <c r="E132" s="478"/>
      <c r="F132" s="479"/>
      <c r="G132" s="300" t="str">
        <f>[22]отчёт!G11</f>
        <v xml:space="preserve">Тверская область </v>
      </c>
      <c r="H132" s="286">
        <f>[22]отчёт!H11</f>
        <v>39165</v>
      </c>
      <c r="I132" s="232" t="str">
        <f>[22]отчёт!I11</f>
        <v>3 юн. р.</v>
      </c>
      <c r="J132" s="301" t="str">
        <f>[22]отчёт!J11</f>
        <v>Соколов П.В.</v>
      </c>
    </row>
    <row r="133" spans="1:10" ht="15.75" thickBot="1" x14ac:dyDescent="0.3">
      <c r="A133" s="58" t="s">
        <v>316</v>
      </c>
      <c r="B133" s="59"/>
      <c r="C133" s="59"/>
      <c r="D133" s="346"/>
      <c r="E133" s="346"/>
      <c r="F133" s="355"/>
      <c r="G133" s="59"/>
      <c r="H133" s="285"/>
      <c r="I133" s="110">
        <f>[23]отчёт!$K$1</f>
        <v>10</v>
      </c>
      <c r="J133" s="109" t="s">
        <v>5</v>
      </c>
    </row>
    <row r="134" spans="1:10" x14ac:dyDescent="0.25">
      <c r="A134" s="8">
        <f>[23]отчёт!A1</f>
        <v>1</v>
      </c>
      <c r="B134" s="230">
        <f>[23]отчёт!B1</f>
        <v>1</v>
      </c>
      <c r="C134" s="480" t="str">
        <f>[23]отчёт!C1</f>
        <v>Нилов Алексей Русланович</v>
      </c>
      <c r="D134" s="481" t="e">
        <f>[8]отчёт!#REF!</f>
        <v>#REF!</v>
      </c>
      <c r="E134" s="481"/>
      <c r="F134" s="482"/>
      <c r="G134" s="300" t="str">
        <f>[23]отчёт!G1</f>
        <v xml:space="preserve">Тверская область </v>
      </c>
      <c r="H134" s="286">
        <f>[23]отчёт!H1</f>
        <v>38765</v>
      </c>
      <c r="I134" s="326">
        <f>[23]отчёт!I1</f>
        <v>0</v>
      </c>
      <c r="J134" s="327" t="str">
        <f>[23]отчёт!J1</f>
        <v>Вишняков С.А. Вишнякова Н.В.</v>
      </c>
    </row>
    <row r="135" spans="1:10" x14ac:dyDescent="0.25">
      <c r="A135" s="233">
        <f>[23]отчёт!A2</f>
        <v>2</v>
      </c>
      <c r="B135" s="288">
        <f>[23]отчёт!B2</f>
        <v>2</v>
      </c>
      <c r="C135" s="477" t="str">
        <f>[23]отчёт!C2</f>
        <v>Логунов Федор Михайлович</v>
      </c>
      <c r="D135" s="478" t="e">
        <f>[8]отчёт!#REF!</f>
        <v>#REF!</v>
      </c>
      <c r="E135" s="478"/>
      <c r="F135" s="479"/>
      <c r="G135" s="300" t="str">
        <f>[23]отчёт!G2</f>
        <v xml:space="preserve">Московская область </v>
      </c>
      <c r="H135" s="286">
        <f>[23]отчёт!H2</f>
        <v>38695</v>
      </c>
      <c r="I135" s="326">
        <f>[23]отчёт!I2</f>
        <v>0</v>
      </c>
      <c r="J135" s="327" t="str">
        <f>[23]отчёт!J2</f>
        <v>Баженов И.С</v>
      </c>
    </row>
    <row r="136" spans="1:10" x14ac:dyDescent="0.25">
      <c r="A136" s="233">
        <f>[23]отчёт!A3</f>
        <v>3</v>
      </c>
      <c r="B136" s="288">
        <f>[23]отчёт!B3</f>
        <v>3</v>
      </c>
      <c r="C136" s="477" t="str">
        <f>[23]отчёт!C3</f>
        <v>Непран Егор Константинович</v>
      </c>
      <c r="D136" s="478" t="e">
        <f>[8]отчёт!#REF!</f>
        <v>#REF!</v>
      </c>
      <c r="E136" s="478"/>
      <c r="F136" s="479"/>
      <c r="G136" s="303" t="str">
        <f>[23]отчёт!G3</f>
        <v xml:space="preserve">Тверская область </v>
      </c>
      <c r="H136" s="291">
        <f>[23]отчёт!H3</f>
        <v>38636</v>
      </c>
      <c r="I136" s="360">
        <f>[23]отчёт!I3</f>
        <v>0</v>
      </c>
      <c r="J136" s="361" t="str">
        <f>[23]отчёт!J3</f>
        <v>Жуков И.Е. Новикова И.Е.</v>
      </c>
    </row>
    <row r="137" spans="1:10" ht="15.75" thickBot="1" x14ac:dyDescent="0.3">
      <c r="A137" s="88">
        <f>[23]отчёт!A4</f>
        <v>4</v>
      </c>
      <c r="B137" s="352">
        <f>[23]отчёт!B4</f>
        <v>3</v>
      </c>
      <c r="C137" s="483" t="str">
        <f>[23]отчёт!C4</f>
        <v>Илларионов Илья Олегович</v>
      </c>
      <c r="D137" s="484" t="e">
        <f>[8]отчёт!#REF!</f>
        <v>#REF!</v>
      </c>
      <c r="E137" s="484"/>
      <c r="F137" s="485"/>
      <c r="G137" s="328" t="str">
        <f>[23]отчёт!G4</f>
        <v xml:space="preserve">Тверская область </v>
      </c>
      <c r="H137" s="297">
        <f>[23]отчёт!H4</f>
        <v>38936</v>
      </c>
      <c r="I137" s="329">
        <f>[23]отчёт!I4</f>
        <v>0</v>
      </c>
      <c r="J137" s="330" t="str">
        <f>[23]отчёт!J4</f>
        <v>Вишняков С.А. Вишнякова Н.В.</v>
      </c>
    </row>
    <row r="138" spans="1:10" x14ac:dyDescent="0.25">
      <c r="A138" s="8">
        <f>[23]отчёт!A5</f>
        <v>5</v>
      </c>
      <c r="B138" s="299" t="str">
        <f>[23]отчёт!B5</f>
        <v>5-8</v>
      </c>
      <c r="C138" s="480" t="str">
        <f>[23]отчёт!C5</f>
        <v>Мишин Даниил Сергеевич</v>
      </c>
      <c r="D138" s="481" t="e">
        <f>[8]отчёт!#REF!</f>
        <v>#REF!</v>
      </c>
      <c r="E138" s="481"/>
      <c r="F138" s="482"/>
      <c r="G138" s="300" t="str">
        <f>[23]отчёт!G5</f>
        <v xml:space="preserve">Тверская область </v>
      </c>
      <c r="H138" s="286">
        <f>[23]отчёт!H5</f>
        <v>38886</v>
      </c>
      <c r="I138" s="232">
        <f>[23]отчёт!I5</f>
        <v>0</v>
      </c>
      <c r="J138" s="301" t="str">
        <f>[23]отчёт!J5</f>
        <v>Вишняков С.А. Вишнякова Н.В.</v>
      </c>
    </row>
    <row r="139" spans="1:10" x14ac:dyDescent="0.25">
      <c r="A139" s="233">
        <f>[23]отчёт!A6</f>
        <v>6</v>
      </c>
      <c r="B139" s="299" t="str">
        <f>[23]отчёт!B6</f>
        <v>5-8</v>
      </c>
      <c r="C139" s="477" t="str">
        <f>[23]отчёт!C6</f>
        <v>Белоусов Максим Андреевич</v>
      </c>
      <c r="D139" s="478" t="e">
        <f>[8]отчёт!#REF!</f>
        <v>#REF!</v>
      </c>
      <c r="E139" s="478"/>
      <c r="F139" s="479"/>
      <c r="G139" s="303" t="str">
        <f>[23]отчёт!G6</f>
        <v xml:space="preserve">Тверская область </v>
      </c>
      <c r="H139" s="291">
        <f>[23]отчёт!H6</f>
        <v>38856</v>
      </c>
      <c r="I139" s="302">
        <f>[23]отчёт!I6</f>
        <v>0</v>
      </c>
      <c r="J139" s="304" t="str">
        <f>[23]отчёт!J6</f>
        <v>Вишняков С.А. Вишнякова Н.В.</v>
      </c>
    </row>
    <row r="140" spans="1:10" x14ac:dyDescent="0.25">
      <c r="A140" s="8">
        <f>[23]отчёт!A7</f>
        <v>7</v>
      </c>
      <c r="B140" s="305" t="str">
        <f>[23]отчёт!B7</f>
        <v>5-8</v>
      </c>
      <c r="C140" s="477" t="str">
        <f>[23]отчёт!C7</f>
        <v>Баринов Семён Сергеевич</v>
      </c>
      <c r="D140" s="478" t="e">
        <f>[8]отчёт!#REF!</f>
        <v>#REF!</v>
      </c>
      <c r="E140" s="478"/>
      <c r="F140" s="479"/>
      <c r="G140" s="300" t="str">
        <f>[23]отчёт!G7</f>
        <v xml:space="preserve">Московская область </v>
      </c>
      <c r="H140" s="286">
        <f>[23]отчёт!H7</f>
        <v>38687</v>
      </c>
      <c r="I140" s="232" t="str">
        <f>[23]отчёт!I7</f>
        <v>1 юн. р.</v>
      </c>
      <c r="J140" s="301" t="str">
        <f>[23]отчёт!J7</f>
        <v>Беликова Е.В.</v>
      </c>
    </row>
    <row r="141" spans="1:10" ht="15.75" thickBot="1" x14ac:dyDescent="0.3">
      <c r="A141" s="87">
        <f>[23]отчёт!A8</f>
        <v>8</v>
      </c>
      <c r="B141" s="306" t="str">
        <f>[23]отчёт!B8</f>
        <v>5-8</v>
      </c>
      <c r="C141" s="474" t="str">
        <f>[23]отчёт!C8</f>
        <v>Гриченко Александр Юрьевич</v>
      </c>
      <c r="D141" s="475" t="e">
        <f>[8]отчёт!#REF!</f>
        <v>#REF!</v>
      </c>
      <c r="E141" s="475"/>
      <c r="F141" s="476"/>
      <c r="G141" s="307" t="str">
        <f>[23]отчёт!G8</f>
        <v xml:space="preserve">Тверская область </v>
      </c>
      <c r="H141" s="293">
        <f>[23]отчёт!H8</f>
        <v>38711</v>
      </c>
      <c r="I141" s="235">
        <f>[23]отчёт!I8</f>
        <v>0</v>
      </c>
      <c r="J141" s="308" t="str">
        <f>[23]отчёт!J8</f>
        <v>Вишняков С.А. Вишнякова Н.В.</v>
      </c>
    </row>
    <row r="142" spans="1:10" x14ac:dyDescent="0.25">
      <c r="A142" s="8">
        <f>[23]отчёт!A9</f>
        <v>9</v>
      </c>
      <c r="B142" s="299" t="str">
        <f>[23]отчёт!B9</f>
        <v>9-10</v>
      </c>
      <c r="C142" s="480" t="str">
        <f>[23]отчёт!C9</f>
        <v>Белов Роман</v>
      </c>
      <c r="D142" s="481" t="e">
        <f>[8]отчёт!#REF!</f>
        <v>#REF!</v>
      </c>
      <c r="E142" s="481"/>
      <c r="F142" s="482"/>
      <c r="G142" s="300" t="str">
        <f>[23]отчёт!G9</f>
        <v xml:space="preserve">Ивановская область </v>
      </c>
      <c r="H142" s="286">
        <f>[23]отчёт!H9</f>
        <v>38648</v>
      </c>
      <c r="I142" s="232" t="str">
        <f>[23]отчёт!I9</f>
        <v>1 юн. р.</v>
      </c>
      <c r="J142" s="301" t="str">
        <f>[23]отчёт!J9</f>
        <v>Кочетков Е.Е.</v>
      </c>
    </row>
    <row r="143" spans="1:10" ht="15.75" thickBot="1" x14ac:dyDescent="0.3">
      <c r="A143" s="8">
        <f>[23]отчёт!A10</f>
        <v>10</v>
      </c>
      <c r="B143" s="299" t="str">
        <f>[23]отчёт!B10</f>
        <v>9-10</v>
      </c>
      <c r="C143" s="477" t="str">
        <f>[23]отчёт!C13</f>
        <v>Семёнов Егор Максимович</v>
      </c>
      <c r="D143" s="478" t="e">
        <f>[8]отчёт!#REF!</f>
        <v>#REF!</v>
      </c>
      <c r="E143" s="478"/>
      <c r="F143" s="479"/>
      <c r="G143" s="300" t="str">
        <f>[23]отчёт!G13</f>
        <v xml:space="preserve">Тверская область </v>
      </c>
      <c r="H143" s="286">
        <f>[23]отчёт!H13</f>
        <v>38707</v>
      </c>
      <c r="I143" s="232">
        <f>[23]отчёт!I13</f>
        <v>0</v>
      </c>
      <c r="J143" s="301" t="str">
        <f>[23]отчёт!J13</f>
        <v>Соколов П.В.</v>
      </c>
    </row>
    <row r="144" spans="1:10" ht="15.75" thickBot="1" x14ac:dyDescent="0.3">
      <c r="A144" s="58" t="s">
        <v>317</v>
      </c>
      <c r="B144" s="59"/>
      <c r="C144" s="59"/>
      <c r="D144" s="269"/>
      <c r="E144" s="269"/>
      <c r="F144" s="355"/>
      <c r="G144" s="59"/>
      <c r="H144" s="285"/>
      <c r="I144" s="110">
        <f>[24]отчёт!$K$1</f>
        <v>7</v>
      </c>
      <c r="J144" s="109" t="s">
        <v>5</v>
      </c>
    </row>
    <row r="145" spans="1:10" x14ac:dyDescent="0.25">
      <c r="A145" s="8">
        <f>[24]отчёт!A1</f>
        <v>1</v>
      </c>
      <c r="B145" s="230">
        <f>[24]отчёт!B1</f>
        <v>1</v>
      </c>
      <c r="C145" s="480" t="str">
        <f>[24]отчёт!C1</f>
        <v>Тарасов Егор Михайлович</v>
      </c>
      <c r="D145" s="481" t="e">
        <f>[8]отчёт!#REF!</f>
        <v>#REF!</v>
      </c>
      <c r="E145" s="481"/>
      <c r="F145" s="482"/>
      <c r="G145" s="300" t="str">
        <f>[24]отчёт!G1</f>
        <v>Тверская область</v>
      </c>
      <c r="H145" s="286">
        <f>[24]отчёт!H1</f>
        <v>38562</v>
      </c>
      <c r="I145" s="326">
        <f>[24]отчёт!I1</f>
        <v>0</v>
      </c>
      <c r="J145" s="327" t="str">
        <f>[24]отчёт!J1</f>
        <v>Вишняков С.А. Вишнякова Н.В.</v>
      </c>
    </row>
    <row r="146" spans="1:10" x14ac:dyDescent="0.25">
      <c r="A146" s="233">
        <f>[24]отчёт!A2</f>
        <v>2</v>
      </c>
      <c r="B146" s="288">
        <f>[24]отчёт!B2</f>
        <v>2</v>
      </c>
      <c r="C146" s="477" t="str">
        <f>[24]отчёт!C2</f>
        <v>Титов Тимофей Дмитриевич</v>
      </c>
      <c r="D146" s="478" t="e">
        <f>[8]отчёт!#REF!</f>
        <v>#REF!</v>
      </c>
      <c r="E146" s="478"/>
      <c r="F146" s="479"/>
      <c r="G146" s="300" t="str">
        <f>[24]отчёт!G2</f>
        <v>Тверская область</v>
      </c>
      <c r="H146" s="286">
        <f>[24]отчёт!H2</f>
        <v>38463</v>
      </c>
      <c r="I146" s="326" t="str">
        <f>[24]отчёт!I2</f>
        <v>3 юн. р.</v>
      </c>
      <c r="J146" s="327" t="str">
        <f>[24]отчёт!J2</f>
        <v>Жуков И.Е. Новикова И.Е.</v>
      </c>
    </row>
    <row r="147" spans="1:10" x14ac:dyDescent="0.25">
      <c r="A147" s="233">
        <f>[24]отчёт!A3</f>
        <v>3</v>
      </c>
      <c r="B147" s="288">
        <f>[24]отчёт!B3</f>
        <v>3</v>
      </c>
      <c r="C147" s="477" t="str">
        <f>[24]отчёт!C3</f>
        <v>Силин Владислав Романович</v>
      </c>
      <c r="D147" s="478" t="e">
        <f>[8]отчёт!#REF!</f>
        <v>#REF!</v>
      </c>
      <c r="E147" s="478"/>
      <c r="F147" s="479"/>
      <c r="G147" s="303" t="str">
        <f>[24]отчёт!G3</f>
        <v>Владимирская область</v>
      </c>
      <c r="H147" s="291">
        <f>[24]отчёт!H3</f>
        <v>38276</v>
      </c>
      <c r="I147" s="360" t="str">
        <f>[24]отчёт!I3</f>
        <v>1 р.</v>
      </c>
      <c r="J147" s="361" t="str">
        <f>[24]отчёт!J3</f>
        <v>Сопнев А.В.</v>
      </c>
    </row>
    <row r="148" spans="1:10" ht="15.75" thickBot="1" x14ac:dyDescent="0.3">
      <c r="A148" s="88">
        <f>[24]отчёт!A4</f>
        <v>4</v>
      </c>
      <c r="B148" s="352">
        <f>[24]отчёт!B4</f>
        <v>3</v>
      </c>
      <c r="C148" s="483" t="str">
        <f>[24]отчёт!C4</f>
        <v>Калинин Станислав Александрович</v>
      </c>
      <c r="D148" s="484" t="e">
        <f>[8]отчёт!#REF!</f>
        <v>#REF!</v>
      </c>
      <c r="E148" s="484"/>
      <c r="F148" s="485"/>
      <c r="G148" s="328" t="str">
        <f>[24]отчёт!G4</f>
        <v>Тверская область</v>
      </c>
      <c r="H148" s="297">
        <f>[24]отчёт!H4</f>
        <v>38574</v>
      </c>
      <c r="I148" s="329">
        <f>[24]отчёт!I4</f>
        <v>0</v>
      </c>
      <c r="J148" s="330" t="str">
        <f>[24]отчёт!J4</f>
        <v>Вишняков С.А. Вишнякова Н.В.</v>
      </c>
    </row>
    <row r="149" spans="1:10" x14ac:dyDescent="0.25">
      <c r="A149" s="8">
        <f>[24]отчёт!A5</f>
        <v>5</v>
      </c>
      <c r="B149" s="299" t="str">
        <f>[24]отчёт!B5</f>
        <v>5-7</v>
      </c>
      <c r="C149" s="480" t="str">
        <f>[24]отчёт!C5</f>
        <v>Аникин Дмитрий Игоревич</v>
      </c>
      <c r="D149" s="481">
        <f>[8]отчёт!D1</f>
        <v>0</v>
      </c>
      <c r="E149" s="481"/>
      <c r="F149" s="482"/>
      <c r="G149" s="300" t="str">
        <f>[24]отчёт!G5</f>
        <v>Тверская область</v>
      </c>
      <c r="H149" s="286">
        <f>[24]отчёт!H5</f>
        <v>38583</v>
      </c>
      <c r="I149" s="232" t="str">
        <f>[24]отчёт!I5</f>
        <v>2 юн. р.</v>
      </c>
      <c r="J149" s="301" t="str">
        <f>[24]отчёт!J5</f>
        <v>Соколов П.В.</v>
      </c>
    </row>
    <row r="150" spans="1:10" x14ac:dyDescent="0.25">
      <c r="A150" s="233">
        <f>[24]отчёт!A6</f>
        <v>6</v>
      </c>
      <c r="B150" s="299" t="str">
        <f>[24]отчёт!B6</f>
        <v>5-7</v>
      </c>
      <c r="C150" s="477" t="str">
        <f>[24]отчёт!C6</f>
        <v>Северов Максим Сергеевич</v>
      </c>
      <c r="D150" s="478">
        <f>[8]отчёт!D2</f>
        <v>0</v>
      </c>
      <c r="E150" s="478"/>
      <c r="F150" s="479"/>
      <c r="G150" s="303" t="str">
        <f>[24]отчёт!G6</f>
        <v>Тверская область</v>
      </c>
      <c r="H150" s="291">
        <f>[24]отчёт!H6</f>
        <v>38556</v>
      </c>
      <c r="I150" s="302" t="str">
        <f>[24]отчёт!I6</f>
        <v>2 юн. р.</v>
      </c>
      <c r="J150" s="304" t="str">
        <f>[24]отчёт!J6</f>
        <v>Жуков И.Е.</v>
      </c>
    </row>
    <row r="151" spans="1:10" ht="15.75" thickBot="1" x14ac:dyDescent="0.3">
      <c r="A151" s="8">
        <f>[24]отчёт!A7</f>
        <v>7</v>
      </c>
      <c r="B151" s="305" t="str">
        <f>[24]отчёт!B7</f>
        <v>5-7</v>
      </c>
      <c r="C151" s="477" t="str">
        <f>[24]отчёт!C7</f>
        <v>Бектимиров Иван Владимирович</v>
      </c>
      <c r="D151" s="478">
        <f>[8]отчёт!D3</f>
        <v>0</v>
      </c>
      <c r="E151" s="478"/>
      <c r="F151" s="479"/>
      <c r="G151" s="300" t="str">
        <f>[24]отчёт!G7</f>
        <v>Владимирская область</v>
      </c>
      <c r="H151" s="286">
        <f>[24]отчёт!H7</f>
        <v>38440</v>
      </c>
      <c r="I151" s="232" t="str">
        <f>[24]отчёт!I7</f>
        <v>1 юн. р.</v>
      </c>
      <c r="J151" s="301" t="str">
        <f>[24]отчёт!J7</f>
        <v>Неровнов А.В.</v>
      </c>
    </row>
    <row r="152" spans="1:10" ht="15.75" thickBot="1" x14ac:dyDescent="0.3">
      <c r="A152" s="58" t="s">
        <v>318</v>
      </c>
      <c r="B152" s="59"/>
      <c r="C152" s="59"/>
      <c r="D152" s="346"/>
      <c r="E152" s="346"/>
      <c r="F152" s="355"/>
      <c r="G152" s="59"/>
      <c r="H152" s="285"/>
      <c r="I152" s="110">
        <f>[25]отчёт!$K$1</f>
        <v>7</v>
      </c>
      <c r="J152" s="109" t="s">
        <v>5</v>
      </c>
    </row>
    <row r="153" spans="1:10" x14ac:dyDescent="0.25">
      <c r="A153" s="8">
        <f>[25]отчёт!A1</f>
        <v>1</v>
      </c>
      <c r="B153" s="230">
        <f>[25]отчёт!B1</f>
        <v>1</v>
      </c>
      <c r="C153" s="480" t="str">
        <f>[25]отчёт!C1</f>
        <v>Смирнов Леонид Алексеевич</v>
      </c>
      <c r="D153" s="481" t="e">
        <f>[8]отчёт!#REF!</f>
        <v>#REF!</v>
      </c>
      <c r="E153" s="481"/>
      <c r="F153" s="482"/>
      <c r="G153" s="300" t="str">
        <f>[25]отчёт!G1</f>
        <v>Тверская область</v>
      </c>
      <c r="H153" s="286">
        <f>[25]отчёт!H1</f>
        <v>37904</v>
      </c>
      <c r="I153" s="326">
        <f>[25]отчёт!I1</f>
        <v>0</v>
      </c>
      <c r="J153" s="327" t="str">
        <f>[25]отчёт!J1</f>
        <v>Вишняков С.А. Вишнякова Н.В.</v>
      </c>
    </row>
    <row r="154" spans="1:10" x14ac:dyDescent="0.25">
      <c r="A154" s="233">
        <f>[25]отчёт!A2</f>
        <v>2</v>
      </c>
      <c r="B154" s="288">
        <f>[25]отчёт!B2</f>
        <v>2</v>
      </c>
      <c r="C154" s="477" t="str">
        <f>[25]отчёт!C2</f>
        <v>Воронин Константин Андреевич</v>
      </c>
      <c r="D154" s="478" t="e">
        <f>[8]отчёт!#REF!</f>
        <v>#REF!</v>
      </c>
      <c r="E154" s="478"/>
      <c r="F154" s="479"/>
      <c r="G154" s="300" t="str">
        <f>[25]отчёт!G2</f>
        <v>Ивановская область</v>
      </c>
      <c r="H154" s="286">
        <f>[25]отчёт!H2</f>
        <v>37876</v>
      </c>
      <c r="I154" s="326" t="str">
        <f>[25]отчёт!I2</f>
        <v>1 р.</v>
      </c>
      <c r="J154" s="327" t="str">
        <f>[25]отчёт!J2</f>
        <v>Кочетков Е.Е.</v>
      </c>
    </row>
    <row r="155" spans="1:10" x14ac:dyDescent="0.25">
      <c r="A155" s="233">
        <f>[25]отчёт!A3</f>
        <v>3</v>
      </c>
      <c r="B155" s="288">
        <f>[25]отчёт!B3</f>
        <v>3</v>
      </c>
      <c r="C155" s="477" t="str">
        <f>[25]отчёт!C3</f>
        <v>Кудряшов Константин Дмитриевич</v>
      </c>
      <c r="D155" s="478" t="e">
        <f>[8]отчёт!#REF!</f>
        <v>#REF!</v>
      </c>
      <c r="E155" s="478"/>
      <c r="F155" s="479"/>
      <c r="G155" s="303" t="str">
        <f>[25]отчёт!G3</f>
        <v>Тверская область</v>
      </c>
      <c r="H155" s="291">
        <f>[25]отчёт!H3</f>
        <v>37635</v>
      </c>
      <c r="I155" s="360">
        <f>[25]отчёт!I3</f>
        <v>0</v>
      </c>
      <c r="J155" s="361" t="str">
        <f>[25]отчёт!J3</f>
        <v>Вишняков С.А. Вишнякова Н.В.</v>
      </c>
    </row>
    <row r="156" spans="1:10" ht="15.75" thickBot="1" x14ac:dyDescent="0.3">
      <c r="A156" s="88">
        <f>[25]отчёт!A4</f>
        <v>4</v>
      </c>
      <c r="B156" s="352">
        <f>[25]отчёт!B4</f>
        <v>3</v>
      </c>
      <c r="C156" s="483" t="str">
        <f>[25]отчёт!C4</f>
        <v>Бордодымов Андрей Вячеславович</v>
      </c>
      <c r="D156" s="484" t="e">
        <f>[8]отчёт!#REF!</f>
        <v>#REF!</v>
      </c>
      <c r="E156" s="484"/>
      <c r="F156" s="485"/>
      <c r="G156" s="328" t="str">
        <f>[25]отчёт!G4</f>
        <v>Тверская область</v>
      </c>
      <c r="H156" s="297">
        <f>[25]отчёт!H4</f>
        <v>37741</v>
      </c>
      <c r="I156" s="329">
        <f>[25]отчёт!I4</f>
        <v>0</v>
      </c>
      <c r="J156" s="330" t="str">
        <f>[25]отчёт!J4</f>
        <v>Вишняков С.А. Вишнякова Н.В.</v>
      </c>
    </row>
    <row r="157" spans="1:10" x14ac:dyDescent="0.25">
      <c r="A157" s="8">
        <f>[25]отчёт!A5</f>
        <v>5</v>
      </c>
      <c r="B157" s="299" t="str">
        <f>[25]отчёт!B5</f>
        <v>5-7</v>
      </c>
      <c r="C157" s="480" t="str">
        <f>[25]отчёт!C5</f>
        <v>Колесников Егор Сергеевич</v>
      </c>
      <c r="D157" s="481" t="e">
        <f>[8]отчёт!#REF!</f>
        <v>#REF!</v>
      </c>
      <c r="E157" s="481"/>
      <c r="F157" s="482"/>
      <c r="G157" s="300" t="str">
        <f>[25]отчёт!G5</f>
        <v>Владимирская область</v>
      </c>
      <c r="H157" s="286">
        <f>[25]отчёт!H5</f>
        <v>37673</v>
      </c>
      <c r="I157" s="232" t="str">
        <f>[25]отчёт!I5</f>
        <v>2 юн. р.</v>
      </c>
      <c r="J157" s="301" t="str">
        <f>[25]отчёт!J5</f>
        <v>Амелин С.А.</v>
      </c>
    </row>
    <row r="158" spans="1:10" x14ac:dyDescent="0.25">
      <c r="A158" s="233">
        <f>[25]отчёт!A6</f>
        <v>6</v>
      </c>
      <c r="B158" s="299" t="str">
        <f>[25]отчёт!B6</f>
        <v>5-7</v>
      </c>
      <c r="C158" s="477" t="str">
        <f>[25]отчёт!C6</f>
        <v>Христюхин Максим Сергеевич</v>
      </c>
      <c r="D158" s="478" t="e">
        <f>[8]отчёт!#REF!</f>
        <v>#REF!</v>
      </c>
      <c r="E158" s="478"/>
      <c r="F158" s="479"/>
      <c r="G158" s="303" t="str">
        <f>[25]отчёт!G6</f>
        <v>Московская область</v>
      </c>
      <c r="H158" s="291">
        <f>[25]отчёт!H6</f>
        <v>0</v>
      </c>
      <c r="I158" s="302">
        <f>[25]отчёт!I6</f>
        <v>0</v>
      </c>
      <c r="J158" s="304" t="str">
        <f>[25]отчёт!J6</f>
        <v>Баженов И.С</v>
      </c>
    </row>
    <row r="159" spans="1:10" ht="15.75" thickBot="1" x14ac:dyDescent="0.3">
      <c r="A159" s="8">
        <f>[25]отчёт!A7</f>
        <v>7</v>
      </c>
      <c r="B159" s="305" t="str">
        <f>[25]отчёт!B7</f>
        <v>5-7</v>
      </c>
      <c r="C159" s="477" t="str">
        <f>[25]отчёт!C7</f>
        <v>Коняев Артём Павлович</v>
      </c>
      <c r="D159" s="478" t="e">
        <f>[8]отчёт!#REF!</f>
        <v>#REF!</v>
      </c>
      <c r="E159" s="478"/>
      <c r="F159" s="479"/>
      <c r="G159" s="300" t="str">
        <f>[25]отчёт!G7</f>
        <v>Тверская область</v>
      </c>
      <c r="H159" s="286">
        <f>[25]отчёт!H7</f>
        <v>37568</v>
      </c>
      <c r="I159" s="232" t="str">
        <f>[25]отчёт!I7</f>
        <v>3 юн. р.</v>
      </c>
      <c r="J159" s="301" t="str">
        <f>[25]отчёт!J7</f>
        <v>Соколов П.В.</v>
      </c>
    </row>
    <row r="160" spans="1:10" ht="15.75" thickBot="1" x14ac:dyDescent="0.3">
      <c r="A160" s="58" t="s">
        <v>324</v>
      </c>
      <c r="B160" s="59"/>
      <c r="C160" s="59"/>
      <c r="D160" s="346"/>
      <c r="E160" s="346"/>
      <c r="F160" s="355"/>
      <c r="G160" s="59"/>
      <c r="H160" s="285"/>
      <c r="I160" s="110">
        <f>[26]отчёт!$K$1</f>
        <v>7</v>
      </c>
      <c r="J160" s="109" t="s">
        <v>5</v>
      </c>
    </row>
    <row r="161" spans="1:10" x14ac:dyDescent="0.25">
      <c r="A161" s="8">
        <f>[26]отчёт!A1</f>
        <v>1</v>
      </c>
      <c r="B161" s="230">
        <f>[26]отчёт!B1</f>
        <v>1</v>
      </c>
      <c r="C161" s="480" t="str">
        <f>[26]отчёт!C1</f>
        <v>Тир Ева Сергеевна</v>
      </c>
      <c r="D161" s="481" t="e">
        <f>[8]отчёт!#REF!</f>
        <v>#REF!</v>
      </c>
      <c r="E161" s="481"/>
      <c r="F161" s="482"/>
      <c r="G161" s="300" t="str">
        <f>[26]отчёт!G1</f>
        <v>Тверская область</v>
      </c>
      <c r="H161" s="286">
        <f>[26]отчёт!H1</f>
        <v>39426</v>
      </c>
      <c r="I161" s="326" t="str">
        <f>[26]отчёт!I1</f>
        <v>2 юн. р.</v>
      </c>
      <c r="J161" s="327" t="str">
        <f>[26]отчёт!J1</f>
        <v>Жуков И.Е. Новикова И.Е.</v>
      </c>
    </row>
    <row r="162" spans="1:10" x14ac:dyDescent="0.25">
      <c r="A162" s="233">
        <f>[26]отчёт!A2</f>
        <v>2</v>
      </c>
      <c r="B162" s="288">
        <f>[26]отчёт!B2</f>
        <v>2</v>
      </c>
      <c r="C162" s="477" t="str">
        <f>[26]отчёт!C2</f>
        <v>Дорофеева Варвара Сергеевна</v>
      </c>
      <c r="D162" s="478" t="e">
        <f>[8]отчёт!#REF!</f>
        <v>#REF!</v>
      </c>
      <c r="E162" s="478"/>
      <c r="F162" s="479"/>
      <c r="G162" s="300" t="str">
        <f>[26]отчёт!G2</f>
        <v>Владимирская область</v>
      </c>
      <c r="H162" s="286">
        <f>[26]отчёт!H2</f>
        <v>39642</v>
      </c>
      <c r="I162" s="326" t="str">
        <f>[26]отчёт!I2</f>
        <v>2 юн. р.</v>
      </c>
      <c r="J162" s="327" t="str">
        <f>[26]отчёт!J2</f>
        <v>Амелин С.А.</v>
      </c>
    </row>
    <row r="163" spans="1:10" x14ac:dyDescent="0.25">
      <c r="A163" s="233">
        <f>[26]отчёт!A3</f>
        <v>3</v>
      </c>
      <c r="B163" s="288">
        <f>[26]отчёт!B3</f>
        <v>3</v>
      </c>
      <c r="C163" s="477" t="str">
        <f>[26]отчёт!C3</f>
        <v>Никитина Вероника Юрьевна</v>
      </c>
      <c r="D163" s="478" t="e">
        <f>[8]отчёт!#REF!</f>
        <v>#REF!</v>
      </c>
      <c r="E163" s="478"/>
      <c r="F163" s="479"/>
      <c r="G163" s="303" t="str">
        <f>[26]отчёт!G3</f>
        <v>Тверская область</v>
      </c>
      <c r="H163" s="291">
        <f>[26]отчёт!H3</f>
        <v>39596</v>
      </c>
      <c r="I163" s="360" t="str">
        <f>[26]отчёт!I3</f>
        <v>3 юн. р.</v>
      </c>
      <c r="J163" s="361" t="str">
        <f>[26]отчёт!J3</f>
        <v>Соколов П.В.</v>
      </c>
    </row>
    <row r="164" spans="1:10" ht="15.75" thickBot="1" x14ac:dyDescent="0.3">
      <c r="A164" s="88">
        <f>[26]отчёт!A4</f>
        <v>4</v>
      </c>
      <c r="B164" s="352">
        <f>[26]отчёт!B4</f>
        <v>3</v>
      </c>
      <c r="C164" s="483" t="str">
        <f>[26]отчёт!C4</f>
        <v>Жаворонкова Арианна Николаевна</v>
      </c>
      <c r="D164" s="484" t="e">
        <f>[8]отчёт!#REF!</f>
        <v>#REF!</v>
      </c>
      <c r="E164" s="484"/>
      <c r="F164" s="485"/>
      <c r="G164" s="328" t="str">
        <f>[26]отчёт!G4</f>
        <v>Тверская область</v>
      </c>
      <c r="H164" s="297">
        <f>[26]отчёт!H4</f>
        <v>39502</v>
      </c>
      <c r="I164" s="329">
        <f>[26]отчёт!I4</f>
        <v>0</v>
      </c>
      <c r="J164" s="330" t="str">
        <f>[26]отчёт!J4</f>
        <v>Кузнецов Ю.А.</v>
      </c>
    </row>
    <row r="165" spans="1:10" x14ac:dyDescent="0.25">
      <c r="A165" s="8">
        <f>[26]отчёт!A5</f>
        <v>5</v>
      </c>
      <c r="B165" s="299" t="str">
        <f>[26]отчёт!B5</f>
        <v>5-7</v>
      </c>
      <c r="C165" s="480" t="str">
        <f>[26]отчёт!C5</f>
        <v>Быстрова Ева Валентиновна</v>
      </c>
      <c r="D165" s="481" t="e">
        <f>[8]отчёт!#REF!</f>
        <v>#REF!</v>
      </c>
      <c r="E165" s="481"/>
      <c r="F165" s="482"/>
      <c r="G165" s="300" t="str">
        <f>[26]отчёт!G5</f>
        <v>Владимирская область</v>
      </c>
      <c r="H165" s="286">
        <f>[26]отчёт!H5</f>
        <v>39517</v>
      </c>
      <c r="I165" s="232">
        <f>[26]отчёт!I5</f>
        <v>0</v>
      </c>
      <c r="J165" s="301" t="str">
        <f>[26]отчёт!J5</f>
        <v>Астанов С.</v>
      </c>
    </row>
    <row r="166" spans="1:10" x14ac:dyDescent="0.25">
      <c r="A166" s="233">
        <f>[26]отчёт!A6</f>
        <v>6</v>
      </c>
      <c r="B166" s="299" t="str">
        <f>[26]отчёт!B6</f>
        <v>5-7</v>
      </c>
      <c r="C166" s="477" t="str">
        <f>[26]отчёт!C6</f>
        <v>Романова Римма Александровна</v>
      </c>
      <c r="D166" s="478" t="e">
        <f>[8]отчёт!#REF!</f>
        <v>#REF!</v>
      </c>
      <c r="E166" s="478"/>
      <c r="F166" s="479"/>
      <c r="G166" s="303" t="str">
        <f>[26]отчёт!G6</f>
        <v>Тверская область</v>
      </c>
      <c r="H166" s="291">
        <f>[26]отчёт!H6</f>
        <v>39199</v>
      </c>
      <c r="I166" s="302">
        <f>[26]отчёт!I6</f>
        <v>0</v>
      </c>
      <c r="J166" s="304" t="str">
        <f>[26]отчёт!J6</f>
        <v>Вишняков С.А. Вишнякова Н.В.</v>
      </c>
    </row>
    <row r="167" spans="1:10" ht="15.75" thickBot="1" x14ac:dyDescent="0.3">
      <c r="A167" s="8">
        <f>[26]отчёт!A7</f>
        <v>7</v>
      </c>
      <c r="B167" s="305" t="str">
        <f>[26]отчёт!B7</f>
        <v>5-7</v>
      </c>
      <c r="C167" s="477" t="str">
        <f>[26]отчёт!C7</f>
        <v>Крамарева Дарья Алексеевна</v>
      </c>
      <c r="D167" s="478" t="e">
        <f>[8]отчёт!#REF!</f>
        <v>#REF!</v>
      </c>
      <c r="E167" s="478"/>
      <c r="F167" s="479"/>
      <c r="G167" s="300" t="str">
        <f>[26]отчёт!G7</f>
        <v>Тверская область</v>
      </c>
      <c r="H167" s="286">
        <f>[26]отчёт!H7</f>
        <v>39394</v>
      </c>
      <c r="I167" s="232">
        <f>[26]отчёт!I7</f>
        <v>0</v>
      </c>
      <c r="J167" s="301" t="str">
        <f>[26]отчёт!J7</f>
        <v>Вишнякова Н.В.</v>
      </c>
    </row>
    <row r="168" spans="1:10" ht="15.75" thickBot="1" x14ac:dyDescent="0.3">
      <c r="A168" s="58" t="s">
        <v>320</v>
      </c>
      <c r="B168" s="59"/>
      <c r="C168" s="59"/>
      <c r="D168" s="346"/>
      <c r="E168" s="346"/>
      <c r="F168" s="355"/>
      <c r="G168" s="59"/>
      <c r="H168" s="285"/>
      <c r="I168" s="110">
        <f>[27]отчёт!$K$1</f>
        <v>4</v>
      </c>
      <c r="J168" s="109" t="s">
        <v>5</v>
      </c>
    </row>
    <row r="169" spans="1:10" x14ac:dyDescent="0.25">
      <c r="A169" s="8">
        <f>[27]отчёт!A1</f>
        <v>1</v>
      </c>
      <c r="B169" s="230">
        <f>[27]отчёт!B1</f>
        <v>1</v>
      </c>
      <c r="C169" s="480" t="str">
        <f>[27]отчёт!C1</f>
        <v>Самохвалова Анна Денисовна</v>
      </c>
      <c r="D169" s="481" t="e">
        <f>[8]отчёт!#REF!</f>
        <v>#REF!</v>
      </c>
      <c r="E169" s="481"/>
      <c r="F169" s="482"/>
      <c r="G169" s="300" t="str">
        <f>[27]отчёт!G1</f>
        <v>Владимирская область</v>
      </c>
      <c r="H169" s="286">
        <f>[27]отчёт!H1</f>
        <v>38656</v>
      </c>
      <c r="I169" s="326">
        <f>[27]отчёт!I1</f>
        <v>0</v>
      </c>
      <c r="J169" s="327" t="str">
        <f>[27]отчёт!J1</f>
        <v>Асадуллаев Э.Э.</v>
      </c>
    </row>
    <row r="170" spans="1:10" x14ac:dyDescent="0.25">
      <c r="A170" s="233">
        <f>[27]отчёт!A2</f>
        <v>2</v>
      </c>
      <c r="B170" s="288">
        <f>[27]отчёт!B2</f>
        <v>2</v>
      </c>
      <c r="C170" s="477" t="str">
        <f>[27]отчёт!C2</f>
        <v>Горохова Екатерина Алексеевна</v>
      </c>
      <c r="D170" s="478" t="e">
        <f>[8]отчёт!#REF!</f>
        <v>#REF!</v>
      </c>
      <c r="E170" s="478"/>
      <c r="F170" s="479"/>
      <c r="G170" s="300" t="str">
        <f>[27]отчёт!G2</f>
        <v>Тверская область</v>
      </c>
      <c r="H170" s="286">
        <f>[27]отчёт!H2</f>
        <v>38396</v>
      </c>
      <c r="I170" s="326" t="str">
        <f>[27]отчёт!I2</f>
        <v>1 юн. р.</v>
      </c>
      <c r="J170" s="327" t="str">
        <f>[27]отчёт!J2</f>
        <v>Соколов П.В.</v>
      </c>
    </row>
    <row r="171" spans="1:10" x14ac:dyDescent="0.25">
      <c r="A171" s="233">
        <f>[27]отчёт!A3</f>
        <v>3</v>
      </c>
      <c r="B171" s="288">
        <f>[27]отчёт!B3</f>
        <v>3</v>
      </c>
      <c r="C171" s="477" t="str">
        <f>[27]отчёт!C3</f>
        <v>Малышева София Алексеевна</v>
      </c>
      <c r="D171" s="478" t="e">
        <f>[8]отчёт!#REF!</f>
        <v>#REF!</v>
      </c>
      <c r="E171" s="478"/>
      <c r="F171" s="479"/>
      <c r="G171" s="303" t="str">
        <f>[27]отчёт!G3</f>
        <v>Тверская область</v>
      </c>
      <c r="H171" s="291">
        <f>[27]отчёт!H3</f>
        <v>38950</v>
      </c>
      <c r="I171" s="360" t="str">
        <f>[27]отчёт!I3</f>
        <v>1 юн. р.</v>
      </c>
      <c r="J171" s="361" t="str">
        <f>[27]отчёт!J3</f>
        <v>Соколов П.В.</v>
      </c>
    </row>
    <row r="172" spans="1:10" ht="15.75" thickBot="1" x14ac:dyDescent="0.3">
      <c r="A172" s="88">
        <f>[27]отчёт!A4</f>
        <v>4</v>
      </c>
      <c r="B172" s="352">
        <f>[27]отчёт!B4</f>
        <v>3</v>
      </c>
      <c r="C172" s="483" t="str">
        <f>[27]отчёт!C4</f>
        <v>Аникушина Дарья Олеговна</v>
      </c>
      <c r="D172" s="484" t="e">
        <f>[8]отчёт!#REF!</f>
        <v>#REF!</v>
      </c>
      <c r="E172" s="484"/>
      <c r="F172" s="485"/>
      <c r="G172" s="328" t="str">
        <f>[27]отчёт!G4</f>
        <v>Тверская область</v>
      </c>
      <c r="H172" s="297">
        <f>[27]отчёт!H4</f>
        <v>38312</v>
      </c>
      <c r="I172" s="329" t="str">
        <f>[27]отчёт!I4</f>
        <v>2 юн. р.</v>
      </c>
      <c r="J172" s="330" t="str">
        <f>[27]отчёт!J4</f>
        <v>Жуков И.Е. Новикова И.Е.</v>
      </c>
    </row>
    <row r="173" spans="1:10" ht="15.75" thickBot="1" x14ac:dyDescent="0.3">
      <c r="A173" s="58" t="s">
        <v>321</v>
      </c>
      <c r="B173" s="59"/>
      <c r="C173" s="59"/>
      <c r="D173" s="346"/>
      <c r="E173" s="346"/>
      <c r="F173" s="355"/>
      <c r="G173" s="59"/>
      <c r="H173" s="285"/>
      <c r="I173" s="110">
        <f>[28]отчёт!$K$1</f>
        <v>7</v>
      </c>
      <c r="J173" s="109" t="s">
        <v>5</v>
      </c>
    </row>
    <row r="174" spans="1:10" x14ac:dyDescent="0.25">
      <c r="A174" s="8">
        <f>[28]отчёт!A1</f>
        <v>1</v>
      </c>
      <c r="B174" s="230">
        <f>[28]отчёт!B1</f>
        <v>1</v>
      </c>
      <c r="C174" s="480" t="str">
        <f>[28]отчёт!C1</f>
        <v>Тир Яна Сергеевна</v>
      </c>
      <c r="D174" s="481" t="e">
        <f>[8]отчёт!#REF!</f>
        <v>#REF!</v>
      </c>
      <c r="E174" s="481"/>
      <c r="F174" s="482"/>
      <c r="G174" s="300" t="str">
        <f>[28]отчёт!G1</f>
        <v>Тверская область</v>
      </c>
      <c r="H174" s="286">
        <f>[28]отчёт!H1</f>
        <v>37733</v>
      </c>
      <c r="I174" s="326" t="str">
        <f>[28]отчёт!I1</f>
        <v>2 р.</v>
      </c>
      <c r="J174" s="327" t="str">
        <f>[28]отчёт!J1</f>
        <v>Жуков И.Е. Новикова И.Е.</v>
      </c>
    </row>
    <row r="175" spans="1:10" x14ac:dyDescent="0.25">
      <c r="A175" s="233">
        <f>[28]отчёт!A2</f>
        <v>2</v>
      </c>
      <c r="B175" s="288">
        <f>[28]отчёт!B2</f>
        <v>2</v>
      </c>
      <c r="C175" s="477" t="str">
        <f>[28]отчёт!C2</f>
        <v>Крамарева Екатерина Алексеевна</v>
      </c>
      <c r="D175" s="478" t="e">
        <f>[8]отчёт!#REF!</f>
        <v>#REF!</v>
      </c>
      <c r="E175" s="478"/>
      <c r="F175" s="479"/>
      <c r="G175" s="300" t="str">
        <f>[28]отчёт!G2</f>
        <v>Тверская область</v>
      </c>
      <c r="H175" s="286">
        <f>[28]отчёт!H2</f>
        <v>37691</v>
      </c>
      <c r="I175" s="326">
        <f>[28]отчёт!I2</f>
        <v>0</v>
      </c>
      <c r="J175" s="327" t="str">
        <f>[28]отчёт!J2</f>
        <v>Вишняков С.А. Вишнякова Н.В.</v>
      </c>
    </row>
    <row r="176" spans="1:10" x14ac:dyDescent="0.25">
      <c r="A176" s="233">
        <f>[28]отчёт!A3</f>
        <v>3</v>
      </c>
      <c r="B176" s="288">
        <f>[28]отчёт!B3</f>
        <v>3</v>
      </c>
      <c r="C176" s="477" t="str">
        <f>[28]отчёт!C3</f>
        <v>Викулина Ксения Алексеевна</v>
      </c>
      <c r="D176" s="478" t="e">
        <f>[8]отчёт!#REF!</f>
        <v>#REF!</v>
      </c>
      <c r="E176" s="478"/>
      <c r="F176" s="479"/>
      <c r="G176" s="303" t="str">
        <f>[28]отчёт!G3</f>
        <v>Московская область</v>
      </c>
      <c r="H176" s="291">
        <f>[28]отчёт!H3</f>
        <v>38076</v>
      </c>
      <c r="I176" s="360" t="str">
        <f>[28]отчёт!I3</f>
        <v>3 юн. р.</v>
      </c>
      <c r="J176" s="361" t="str">
        <f>[28]отчёт!J3</f>
        <v>Беликова Е.В.</v>
      </c>
    </row>
    <row r="177" spans="1:10" ht="15.75" thickBot="1" x14ac:dyDescent="0.3">
      <c r="A177" s="88">
        <f>[28]отчёт!A4</f>
        <v>4</v>
      </c>
      <c r="B177" s="352">
        <f>[28]отчёт!B4</f>
        <v>3</v>
      </c>
      <c r="C177" s="483" t="str">
        <f>[28]отчёт!C4</f>
        <v>Алейник Глафира Дмитриевна</v>
      </c>
      <c r="D177" s="484" t="e">
        <f>[8]отчёт!#REF!</f>
        <v>#REF!</v>
      </c>
      <c r="E177" s="484"/>
      <c r="F177" s="485"/>
      <c r="G177" s="328" t="str">
        <f>[28]отчёт!G4</f>
        <v>Владимирская область</v>
      </c>
      <c r="H177" s="297">
        <f>[28]отчёт!H4</f>
        <v>37718</v>
      </c>
      <c r="I177" s="329" t="str">
        <f>[28]отчёт!I4</f>
        <v>КМС</v>
      </c>
      <c r="J177" s="330" t="str">
        <f>[28]отчёт!J4</f>
        <v>Сопнев А.В., Фёдорова Е.В.</v>
      </c>
    </row>
    <row r="178" spans="1:10" x14ac:dyDescent="0.25">
      <c r="A178" s="8">
        <f>[28]отчёт!A5</f>
        <v>5</v>
      </c>
      <c r="B178" s="299" t="str">
        <f>[28]отчёт!B5</f>
        <v>5-7</v>
      </c>
      <c r="C178" s="480" t="str">
        <f>[28]отчёт!C5</f>
        <v>Морева Алина Дмитриевна</v>
      </c>
      <c r="D178" s="481" t="e">
        <f>[8]отчёт!#REF!</f>
        <v>#REF!</v>
      </c>
      <c r="E178" s="481"/>
      <c r="F178" s="482"/>
      <c r="G178" s="300" t="str">
        <f>[28]отчёт!G5</f>
        <v>Владимирская область</v>
      </c>
      <c r="H178" s="286">
        <f>[28]отчёт!H5</f>
        <v>37702</v>
      </c>
      <c r="I178" s="232" t="str">
        <f>[28]отчёт!I5</f>
        <v>1 р.</v>
      </c>
      <c r="J178" s="301" t="str">
        <f>[28]отчёт!J5</f>
        <v>Сопнев А.В.</v>
      </c>
    </row>
    <row r="179" spans="1:10" x14ac:dyDescent="0.25">
      <c r="A179" s="233">
        <f>[28]отчёт!A6</f>
        <v>6</v>
      </c>
      <c r="B179" s="299" t="str">
        <f>[28]отчёт!B6</f>
        <v>5-7</v>
      </c>
      <c r="C179" s="477" t="str">
        <f>[28]отчёт!C6</f>
        <v>Чеснокова Дарья</v>
      </c>
      <c r="D179" s="478" t="e">
        <f>[8]отчёт!#REF!</f>
        <v>#REF!</v>
      </c>
      <c r="E179" s="478"/>
      <c r="F179" s="479"/>
      <c r="G179" s="303" t="str">
        <f>[28]отчёт!G6</f>
        <v>Ивановская область</v>
      </c>
      <c r="H179" s="291">
        <f>[28]отчёт!H6</f>
        <v>37539</v>
      </c>
      <c r="I179" s="302" t="str">
        <f>[28]отчёт!I6</f>
        <v>1 юн. р.</v>
      </c>
      <c r="J179" s="304" t="str">
        <f>[28]отчёт!J6</f>
        <v>Кочетков Е.Е.</v>
      </c>
    </row>
    <row r="180" spans="1:10" ht="15.75" thickBot="1" x14ac:dyDescent="0.3">
      <c r="A180" s="8">
        <f>[28]отчёт!A7</f>
        <v>7</v>
      </c>
      <c r="B180" s="305" t="str">
        <f>[28]отчёт!B7</f>
        <v>5-7</v>
      </c>
      <c r="C180" s="477" t="str">
        <f>[28]отчёт!C7</f>
        <v>Крапивина Елизавета Максимовна</v>
      </c>
      <c r="D180" s="478" t="e">
        <f>[8]отчёт!#REF!</f>
        <v>#REF!</v>
      </c>
      <c r="E180" s="478"/>
      <c r="F180" s="479"/>
      <c r="G180" s="300" t="str">
        <f>[28]отчёт!G7</f>
        <v>Московская область</v>
      </c>
      <c r="H180" s="286">
        <f>[28]отчёт!H7</f>
        <v>38075</v>
      </c>
      <c r="I180" s="232">
        <f>[28]отчёт!I7</f>
        <v>0</v>
      </c>
      <c r="J180" s="301" t="str">
        <f>[28]отчёт!J7</f>
        <v>Баженов И.С.</v>
      </c>
    </row>
    <row r="181" spans="1:10" ht="15.75" thickBot="1" x14ac:dyDescent="0.3">
      <c r="A181" s="58" t="s">
        <v>322</v>
      </c>
      <c r="B181" s="59"/>
      <c r="C181" s="59"/>
      <c r="D181" s="346"/>
      <c r="E181" s="346"/>
      <c r="F181" s="355"/>
      <c r="G181" s="59"/>
      <c r="H181" s="285"/>
      <c r="I181" s="110">
        <f>[29]отчёт!$K$1</f>
        <v>3</v>
      </c>
      <c r="J181" s="109" t="s">
        <v>5</v>
      </c>
    </row>
    <row r="182" spans="1:10" x14ac:dyDescent="0.25">
      <c r="A182" s="8">
        <f>[29]отчёт!A1</f>
        <v>1</v>
      </c>
      <c r="B182" s="230">
        <f>[29]отчёт!B1</f>
        <v>1</v>
      </c>
      <c r="C182" s="480" t="str">
        <f>[29]отчёт!C1</f>
        <v>Меркулова Алина Александровна</v>
      </c>
      <c r="D182" s="481" t="e">
        <f>[8]отчёт!#REF!</f>
        <v>#REF!</v>
      </c>
      <c r="E182" s="481"/>
      <c r="F182" s="482"/>
      <c r="G182" s="300" t="str">
        <f>[29]отчёт!G1</f>
        <v>Тверская область</v>
      </c>
      <c r="H182" s="286">
        <f>[29]отчёт!H1</f>
        <v>37308</v>
      </c>
      <c r="I182" s="326">
        <f>[29]отчёт!I1</f>
        <v>0</v>
      </c>
      <c r="J182" s="327" t="str">
        <f>[29]отчёт!J1</f>
        <v>Вишняков С.А. Вишнякова Н.В.</v>
      </c>
    </row>
    <row r="183" spans="1:10" x14ac:dyDescent="0.25">
      <c r="A183" s="233">
        <f>[29]отчёт!A2</f>
        <v>2</v>
      </c>
      <c r="B183" s="288">
        <f>[29]отчёт!B2</f>
        <v>2</v>
      </c>
      <c r="C183" s="477" t="str">
        <f>[29]отчёт!C2</f>
        <v>Морева Алина Дмитриевна</v>
      </c>
      <c r="D183" s="478" t="e">
        <f>[8]отчёт!#REF!</f>
        <v>#REF!</v>
      </c>
      <c r="E183" s="478"/>
      <c r="F183" s="479"/>
      <c r="G183" s="300" t="str">
        <f>[29]отчёт!G2</f>
        <v>Владимирская область</v>
      </c>
      <c r="H183" s="286">
        <f>[29]отчёт!H2</f>
        <v>37702</v>
      </c>
      <c r="I183" s="326" t="str">
        <f>[29]отчёт!I2</f>
        <v>1 р.</v>
      </c>
      <c r="J183" s="327" t="str">
        <f>[29]отчёт!J2</f>
        <v>Сопнев А.В.</v>
      </c>
    </row>
    <row r="184" spans="1:10" ht="15.75" thickBot="1" x14ac:dyDescent="0.3">
      <c r="A184" s="87">
        <f>[29]отчёт!A3</f>
        <v>3</v>
      </c>
      <c r="B184" s="253">
        <f>[29]отчёт!B3</f>
        <v>3</v>
      </c>
      <c r="C184" s="483" t="str">
        <f>[29]отчёт!C4</f>
        <v>Чеснокова Дарья</v>
      </c>
      <c r="D184" s="484" t="e">
        <f>[8]отчёт!#REF!</f>
        <v>#REF!</v>
      </c>
      <c r="E184" s="484"/>
      <c r="F184" s="485"/>
      <c r="G184" s="328" t="str">
        <f>[29]отчёт!G4</f>
        <v>Ивановская область</v>
      </c>
      <c r="H184" s="297">
        <f>[29]отчёт!H4</f>
        <v>37539</v>
      </c>
      <c r="I184" s="329" t="str">
        <f>[29]отчёт!I4</f>
        <v>1 юн. р.</v>
      </c>
      <c r="J184" s="330" t="str">
        <f>[29]отчёт!J4</f>
        <v>Кочетков Е.Е.</v>
      </c>
    </row>
  </sheetData>
  <sheetProtection password="E34F" sheet="1" objects="1" scenarios="1"/>
  <sortState ref="C24:J26">
    <sortCondition ref="C24"/>
  </sortState>
  <mergeCells count="162">
    <mergeCell ref="C184:F184"/>
    <mergeCell ref="C174:F174"/>
    <mergeCell ref="C175:F175"/>
    <mergeCell ref="C176:F176"/>
    <mergeCell ref="C177:F177"/>
    <mergeCell ref="C178:F178"/>
    <mergeCell ref="C179:F179"/>
    <mergeCell ref="C180:F180"/>
    <mergeCell ref="C182:F182"/>
    <mergeCell ref="C183:F183"/>
    <mergeCell ref="C163:F163"/>
    <mergeCell ref="C164:F164"/>
    <mergeCell ref="C165:F165"/>
    <mergeCell ref="C166:F166"/>
    <mergeCell ref="C167:F167"/>
    <mergeCell ref="C169:F169"/>
    <mergeCell ref="C170:F170"/>
    <mergeCell ref="C171:F171"/>
    <mergeCell ref="C172:F172"/>
    <mergeCell ref="C153:F153"/>
    <mergeCell ref="C154:F154"/>
    <mergeCell ref="C155:F155"/>
    <mergeCell ref="C156:F156"/>
    <mergeCell ref="C157:F157"/>
    <mergeCell ref="C158:F158"/>
    <mergeCell ref="C159:F159"/>
    <mergeCell ref="C161:F161"/>
    <mergeCell ref="C162:F162"/>
    <mergeCell ref="C98:F98"/>
    <mergeCell ref="C100:E100"/>
    <mergeCell ref="C101:E101"/>
    <mergeCell ref="C102:E102"/>
    <mergeCell ref="C103:E103"/>
    <mergeCell ref="C134:F134"/>
    <mergeCell ref="C135:F135"/>
    <mergeCell ref="C136:F136"/>
    <mergeCell ref="C137:F137"/>
    <mergeCell ref="C122:F122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2:F132"/>
    <mergeCell ref="C131:F131"/>
    <mergeCell ref="C94:E94"/>
    <mergeCell ref="C95:E95"/>
    <mergeCell ref="C96:E96"/>
    <mergeCell ref="C97:E97"/>
    <mergeCell ref="C67:E67"/>
    <mergeCell ref="C68:E68"/>
    <mergeCell ref="C69:E69"/>
    <mergeCell ref="C70:E70"/>
    <mergeCell ref="C71:F71"/>
    <mergeCell ref="C72:F72"/>
    <mergeCell ref="C90:E90"/>
    <mergeCell ref="C91:E91"/>
    <mergeCell ref="C92:F92"/>
    <mergeCell ref="C74:E74"/>
    <mergeCell ref="C75:E75"/>
    <mergeCell ref="C76:E76"/>
    <mergeCell ref="C48:E48"/>
    <mergeCell ref="C49:E49"/>
    <mergeCell ref="C50:F50"/>
    <mergeCell ref="C51:F51"/>
    <mergeCell ref="C52:F52"/>
    <mergeCell ref="C53:F53"/>
    <mergeCell ref="C54:F54"/>
    <mergeCell ref="C55:F55"/>
    <mergeCell ref="C56:F56"/>
    <mergeCell ref="C58:F58"/>
    <mergeCell ref="C57:F57"/>
    <mergeCell ref="C80:E80"/>
    <mergeCell ref="C81:E81"/>
    <mergeCell ref="C82:E82"/>
    <mergeCell ref="C83:F83"/>
    <mergeCell ref="C84:F84"/>
    <mergeCell ref="C85:F85"/>
    <mergeCell ref="C77:E77"/>
    <mergeCell ref="C46:E46"/>
    <mergeCell ref="C47:E47"/>
    <mergeCell ref="A1:J1"/>
    <mergeCell ref="A2:J2"/>
    <mergeCell ref="A3:J3"/>
    <mergeCell ref="C14:D14"/>
    <mergeCell ref="B8:G8"/>
    <mergeCell ref="B12:G12"/>
    <mergeCell ref="C10:D10"/>
    <mergeCell ref="A28:J28"/>
    <mergeCell ref="A29:A30"/>
    <mergeCell ref="B29:B30"/>
    <mergeCell ref="C29:E30"/>
    <mergeCell ref="G29:G30"/>
    <mergeCell ref="C145:F145"/>
    <mergeCell ref="C146:F146"/>
    <mergeCell ref="C147:F147"/>
    <mergeCell ref="C148:F148"/>
    <mergeCell ref="C149:F149"/>
    <mergeCell ref="C150:F150"/>
    <mergeCell ref="C151:F151"/>
    <mergeCell ref="A118:J118"/>
    <mergeCell ref="A119:A120"/>
    <mergeCell ref="B119:B120"/>
    <mergeCell ref="C119:F120"/>
    <mergeCell ref="G119:G120"/>
    <mergeCell ref="J119:J120"/>
    <mergeCell ref="C142:F142"/>
    <mergeCell ref="C143:F143"/>
    <mergeCell ref="C138:F138"/>
    <mergeCell ref="C139:F139"/>
    <mergeCell ref="C140:F140"/>
    <mergeCell ref="C141:F141"/>
    <mergeCell ref="C86:F86"/>
    <mergeCell ref="C88:E88"/>
    <mergeCell ref="C89:E89"/>
    <mergeCell ref="C64:F64"/>
    <mergeCell ref="C65:F65"/>
    <mergeCell ref="J29:J30"/>
    <mergeCell ref="C60:E60"/>
    <mergeCell ref="C61:E61"/>
    <mergeCell ref="C62:E62"/>
    <mergeCell ref="C63:E63"/>
    <mergeCell ref="C32:E32"/>
    <mergeCell ref="C33:E33"/>
    <mergeCell ref="C34:E34"/>
    <mergeCell ref="C35:E35"/>
    <mergeCell ref="C36:F36"/>
    <mergeCell ref="C37:F37"/>
    <mergeCell ref="C38:F38"/>
    <mergeCell ref="C39:F39"/>
    <mergeCell ref="C40:F40"/>
    <mergeCell ref="C41:F41"/>
    <mergeCell ref="C42:F42"/>
    <mergeCell ref="C44:F44"/>
    <mergeCell ref="C43:F43"/>
    <mergeCell ref="C79:E79"/>
    <mergeCell ref="B109:B111"/>
    <mergeCell ref="C109:E109"/>
    <mergeCell ref="F109:F111"/>
    <mergeCell ref="G109:G111"/>
    <mergeCell ref="C110:E110"/>
    <mergeCell ref="C111:E111"/>
    <mergeCell ref="A105:J105"/>
    <mergeCell ref="A106:A107"/>
    <mergeCell ref="B106:B107"/>
    <mergeCell ref="C106:E107"/>
    <mergeCell ref="G106:G107"/>
    <mergeCell ref="J106:J107"/>
    <mergeCell ref="B115:B117"/>
    <mergeCell ref="C115:E115"/>
    <mergeCell ref="F115:F117"/>
    <mergeCell ref="G115:G117"/>
    <mergeCell ref="C116:E116"/>
    <mergeCell ref="B112:B114"/>
    <mergeCell ref="C112:E112"/>
    <mergeCell ref="F112:F114"/>
    <mergeCell ref="G112:G114"/>
    <mergeCell ref="C113:E113"/>
    <mergeCell ref="C114:E114"/>
  </mergeCells>
  <printOptions horizontalCentered="1"/>
  <pageMargins left="0.39370078740157483" right="0.39370078740157483" top="0.6692913385826772" bottom="0.98425196850393704" header="0" footer="0"/>
  <pageSetup paperSize="9" scale="82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rowBreaks count="3" manualBreakCount="3">
    <brk id="58" max="9" man="1"/>
    <brk id="117" max="9" man="1"/>
    <brk id="172" max="9" man="1"/>
  </rowBreaks>
  <colBreaks count="1" manualBreakCount="1">
    <brk id="10" max="1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3" tint="0.59999389629810485"/>
  </sheetPr>
  <dimension ref="A1:J26"/>
  <sheetViews>
    <sheetView showGridLines="0" showRowColHeaders="0" showZeros="0" showRuler="0" view="pageLayout" zoomScaleNormal="100" zoomScaleSheetLayoutView="100" workbookViewId="0">
      <selection activeCell="B7" sqref="B7"/>
    </sheetView>
  </sheetViews>
  <sheetFormatPr defaultColWidth="3.42578125" defaultRowHeight="15" x14ac:dyDescent="0.25"/>
  <cols>
    <col min="1" max="1" width="3.5703125" style="5" customWidth="1"/>
    <col min="2" max="2" width="4.28515625" style="5" customWidth="1"/>
    <col min="3" max="3" width="26.7109375" customWidth="1"/>
    <col min="4" max="4" width="5.7109375" style="3" customWidth="1"/>
    <col min="5" max="5" width="5" style="3" customWidth="1"/>
    <col min="6" max="6" width="5.85546875" style="3" customWidth="1"/>
    <col min="7" max="7" width="17.7109375" style="239" customWidth="1"/>
    <col min="8" max="8" width="8" style="244" customWidth="1"/>
    <col min="9" max="9" width="7" style="3" bestFit="1" customWidth="1"/>
    <col min="10" max="10" width="23.7109375" style="106" customWidth="1"/>
    <col min="11" max="11" width="3.28515625" customWidth="1"/>
  </cols>
  <sheetData>
    <row r="1" spans="1:10" ht="18.75" x14ac:dyDescent="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ht="15.75" x14ac:dyDescent="0.25">
      <c r="A2" s="522" t="str">
        <f>'КЗ-Общий'!A2:J2</f>
        <v>12-й ОТКРЫТЫЙ КУБОК ТВЕРСКОЙ ОБЛАСТИ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3" t="str">
        <f>'КЗ-Общий'!A6</f>
        <v>06 октября 2018 г.</v>
      </c>
      <c r="B4" s="9"/>
      <c r="C4" s="9"/>
      <c r="D4" s="102"/>
      <c r="E4" s="102"/>
      <c r="F4" s="102"/>
      <c r="G4" s="9"/>
      <c r="H4" s="242"/>
      <c r="I4" s="102"/>
      <c r="J4" s="15" t="str">
        <f>'КЗ-Общий'!J6</f>
        <v>г. Тверь</v>
      </c>
    </row>
    <row r="5" spans="1:10" x14ac:dyDescent="0.25">
      <c r="A5" s="13"/>
      <c r="B5" s="9"/>
      <c r="C5" s="9"/>
      <c r="D5" s="102"/>
      <c r="E5" s="102"/>
      <c r="F5" s="102"/>
      <c r="G5" s="9"/>
      <c r="H5" s="242"/>
      <c r="I5" s="102"/>
      <c r="J5" s="15"/>
    </row>
    <row r="6" spans="1:10" x14ac:dyDescent="0.25">
      <c r="A6" s="13"/>
      <c r="B6" s="9" t="s">
        <v>331</v>
      </c>
      <c r="C6" s="9"/>
      <c r="D6" s="102"/>
      <c r="E6" s="102"/>
      <c r="F6" s="102"/>
      <c r="G6" s="9"/>
      <c r="H6" s="242"/>
      <c r="I6" s="254">
        <f>COUNTIF('СС-КО'!D13:D9984,"3 юн. р.")</f>
        <v>0</v>
      </c>
      <c r="J6" s="15" t="s">
        <v>45</v>
      </c>
    </row>
    <row r="7" spans="1:10" x14ac:dyDescent="0.25">
      <c r="A7" s="13"/>
      <c r="B7" s="9" t="s">
        <v>326</v>
      </c>
      <c r="C7" s="9"/>
      <c r="D7" s="102"/>
      <c r="E7" s="102"/>
      <c r="F7" s="102"/>
      <c r="G7" s="9"/>
      <c r="H7" s="242"/>
      <c r="I7" s="78">
        <f>COUNTIF('СС-КО'!D13:D9984,"2 юн. р.")</f>
        <v>0</v>
      </c>
      <c r="J7" s="15" t="s">
        <v>40</v>
      </c>
    </row>
    <row r="8" spans="1:10" x14ac:dyDescent="0.25">
      <c r="A8" s="13"/>
      <c r="B8" s="9" t="s">
        <v>73</v>
      </c>
      <c r="C8" s="9"/>
      <c r="D8" s="102"/>
      <c r="E8" s="102"/>
      <c r="F8" s="102"/>
      <c r="G8" s="9"/>
      <c r="H8" s="242"/>
      <c r="I8" s="78">
        <f>COUNTIF('СС-КО'!D13:D9984,"1 юн. р.")</f>
        <v>0</v>
      </c>
      <c r="J8" s="15" t="s">
        <v>36</v>
      </c>
    </row>
    <row r="9" spans="1:10" x14ac:dyDescent="0.25">
      <c r="A9" s="13"/>
      <c r="B9" s="77">
        <f>SUM(B10:B10)</f>
        <v>4</v>
      </c>
      <c r="C9" s="9" t="s">
        <v>75</v>
      </c>
      <c r="D9" s="102"/>
      <c r="E9" s="102"/>
      <c r="F9" s="102"/>
      <c r="G9" s="9"/>
      <c r="H9" s="242"/>
      <c r="I9" s="78">
        <f>COUNTIF('СС-КО'!D13:D9984,"3 р.")</f>
        <v>0</v>
      </c>
      <c r="J9" s="108" t="s">
        <v>44</v>
      </c>
    </row>
    <row r="10" spans="1:10" x14ac:dyDescent="0.25">
      <c r="A10" s="13"/>
      <c r="B10" s="77">
        <v>4</v>
      </c>
      <c r="C10" s="9" t="s">
        <v>84</v>
      </c>
      <c r="D10" s="102"/>
      <c r="E10" s="102"/>
      <c r="F10" s="102"/>
      <c r="G10" s="9"/>
      <c r="H10" s="242"/>
      <c r="I10" s="254">
        <f>COUNTIF('СС-КО'!D13:D9984,"2 р.")</f>
        <v>1</v>
      </c>
      <c r="J10" s="108" t="s">
        <v>39</v>
      </c>
    </row>
    <row r="11" spans="1:10" x14ac:dyDescent="0.25">
      <c r="A11" s="13"/>
      <c r="B11" s="9" t="s">
        <v>131</v>
      </c>
      <c r="C11" s="9"/>
      <c r="E11" s="89">
        <v>4</v>
      </c>
      <c r="F11" s="102"/>
      <c r="G11" s="9"/>
      <c r="H11" s="242"/>
      <c r="I11" s="78">
        <f>COUNTIF('СС-КО'!D13:D9984,"1 р.")</f>
        <v>0</v>
      </c>
      <c r="J11" s="108" t="s">
        <v>35</v>
      </c>
    </row>
    <row r="12" spans="1:10" x14ac:dyDescent="0.25">
      <c r="A12" s="13"/>
      <c r="B12" s="9" t="s">
        <v>99</v>
      </c>
      <c r="D12" s="78">
        <f>SUM(B13:B17)</f>
        <v>22</v>
      </c>
      <c r="E12" s="15" t="s">
        <v>98</v>
      </c>
      <c r="F12" s="102"/>
      <c r="G12" s="9"/>
      <c r="H12" s="242"/>
      <c r="I12" s="78">
        <f>COUNTIF('СС-КО'!D13:D9984,"КМС")</f>
        <v>1</v>
      </c>
      <c r="J12" s="108" t="s">
        <v>43</v>
      </c>
    </row>
    <row r="13" spans="1:10" x14ac:dyDescent="0.25">
      <c r="A13" s="13"/>
      <c r="B13" s="77">
        <f>COUNTIF('Судейская коллегия'!F10:F49,"нет")</f>
        <v>14</v>
      </c>
      <c r="C13" s="9" t="s">
        <v>83</v>
      </c>
      <c r="F13" s="102"/>
      <c r="G13" s="9"/>
      <c r="H13" s="242"/>
      <c r="I13" s="78">
        <f>COUNTIF('СС-КО'!D13:D9984,"МС")</f>
        <v>1</v>
      </c>
      <c r="J13" s="108" t="s">
        <v>38</v>
      </c>
    </row>
    <row r="14" spans="1:10" x14ac:dyDescent="0.25">
      <c r="A14" s="13"/>
      <c r="B14" s="77">
        <f>COUNTIF('Судейская коллегия'!F10:F49,"3К")</f>
        <v>0</v>
      </c>
      <c r="C14" s="9" t="s">
        <v>76</v>
      </c>
      <c r="F14" s="102"/>
      <c r="G14" s="9"/>
      <c r="H14" s="242"/>
      <c r="I14" s="78">
        <f>COUNTIF('СС-КО'!D13:D9984,"МСМК")</f>
        <v>0</v>
      </c>
      <c r="J14" s="108" t="s">
        <v>34</v>
      </c>
    </row>
    <row r="15" spans="1:10" x14ac:dyDescent="0.25">
      <c r="A15" s="13"/>
      <c r="B15" s="77">
        <f>COUNTIF('Судейская коллегия'!F10:F49,"2К")</f>
        <v>2</v>
      </c>
      <c r="C15" s="9" t="s">
        <v>77</v>
      </c>
      <c r="F15" s="102"/>
      <c r="G15" s="9"/>
      <c r="H15" s="242"/>
      <c r="I15" s="102"/>
      <c r="J15" s="15"/>
    </row>
    <row r="16" spans="1:10" x14ac:dyDescent="0.25">
      <c r="A16" s="13"/>
      <c r="B16" s="77">
        <f>COUNTIF('Судейская коллегия'!F10:F49,"1К")</f>
        <v>6</v>
      </c>
      <c r="C16" s="9" t="s">
        <v>78</v>
      </c>
      <c r="D16" s="89"/>
      <c r="E16" s="102"/>
      <c r="F16" s="102"/>
      <c r="G16" s="9"/>
      <c r="H16" s="242"/>
      <c r="I16" s="102"/>
      <c r="J16" s="15"/>
    </row>
    <row r="17" spans="1:10" hidden="1" x14ac:dyDescent="0.25">
      <c r="A17" s="13"/>
      <c r="B17" s="77">
        <f>COUNTIF('Судейская коллегия'!F10:F49,"ВК")</f>
        <v>0</v>
      </c>
      <c r="C17" s="9" t="s">
        <v>79</v>
      </c>
      <c r="D17" s="89"/>
      <c r="E17" s="102"/>
      <c r="F17" s="102"/>
      <c r="G17" s="9"/>
      <c r="H17" s="242"/>
      <c r="I17" s="102"/>
      <c r="J17" s="15"/>
    </row>
    <row r="18" spans="1:10" ht="15" customHeight="1" thickBot="1" x14ac:dyDescent="0.3">
      <c r="A18" s="4"/>
      <c r="B18" s="4"/>
      <c r="C18" s="1"/>
      <c r="D18" s="2"/>
      <c r="E18" s="2"/>
      <c r="F18" s="2"/>
      <c r="G18" s="238"/>
      <c r="H18" s="243"/>
      <c r="I18" s="104"/>
      <c r="J18" s="107"/>
    </row>
    <row r="19" spans="1:10" ht="15.75" customHeight="1" thickBot="1" x14ac:dyDescent="0.3">
      <c r="A19" s="486" t="s">
        <v>20</v>
      </c>
      <c r="B19" s="487"/>
      <c r="C19" s="487"/>
      <c r="D19" s="487"/>
      <c r="E19" s="487"/>
      <c r="F19" s="487"/>
      <c r="G19" s="487"/>
      <c r="H19" s="487"/>
      <c r="I19" s="487"/>
      <c r="J19" s="489"/>
    </row>
    <row r="20" spans="1:10" ht="15" customHeight="1" x14ac:dyDescent="0.25">
      <c r="A20" s="490" t="s">
        <v>1</v>
      </c>
      <c r="B20" s="490" t="s">
        <v>11</v>
      </c>
      <c r="C20" s="496" t="s">
        <v>6</v>
      </c>
      <c r="D20" s="497"/>
      <c r="E20" s="498"/>
      <c r="F20" s="6" t="s">
        <v>7</v>
      </c>
      <c r="G20" s="492" t="s">
        <v>8</v>
      </c>
      <c r="H20" s="283" t="s">
        <v>3</v>
      </c>
      <c r="I20" s="270" t="s">
        <v>12</v>
      </c>
      <c r="J20" s="494" t="s">
        <v>9</v>
      </c>
    </row>
    <row r="21" spans="1:10" ht="15" customHeight="1" thickBot="1" x14ac:dyDescent="0.3">
      <c r="A21" s="491"/>
      <c r="B21" s="491"/>
      <c r="C21" s="499"/>
      <c r="D21" s="500"/>
      <c r="E21" s="501"/>
      <c r="F21" s="7" t="s">
        <v>2</v>
      </c>
      <c r="G21" s="493"/>
      <c r="H21" s="284" t="s">
        <v>10</v>
      </c>
      <c r="I21" s="271" t="s">
        <v>4</v>
      </c>
      <c r="J21" s="495"/>
    </row>
    <row r="22" spans="1:10" ht="15.75" customHeight="1" thickBot="1" x14ac:dyDescent="0.3">
      <c r="A22" s="58" t="s">
        <v>325</v>
      </c>
      <c r="B22" s="269"/>
      <c r="C22" s="59"/>
      <c r="D22" s="269"/>
      <c r="E22" s="269"/>
      <c r="F22" s="103"/>
      <c r="G22" s="59"/>
      <c r="H22" s="285"/>
      <c r="I22" s="110">
        <f>[30]отчёт!$K$1</f>
        <v>4</v>
      </c>
      <c r="J22" s="109" t="s">
        <v>5</v>
      </c>
    </row>
    <row r="23" spans="1:10" x14ac:dyDescent="0.25">
      <c r="A23" s="8">
        <f>[30]отчёт!A1</f>
        <v>1</v>
      </c>
      <c r="B23" s="230">
        <f>[30]отчёт!B1</f>
        <v>1</v>
      </c>
      <c r="C23" s="480" t="str">
        <f>[30]отчёт!C1</f>
        <v>Сопнев Андрей Васильевич</v>
      </c>
      <c r="D23" s="481"/>
      <c r="E23" s="482"/>
      <c r="F23" s="231">
        <f>[30]отчёт!D1</f>
        <v>24.499999999999996</v>
      </c>
      <c r="G23" s="240" t="str">
        <f>[30]отчёт!G1</f>
        <v>Владимирская область</v>
      </c>
      <c r="H23" s="286">
        <f>[30]отчёт!H1</f>
        <v>26082</v>
      </c>
      <c r="I23" s="231" t="str">
        <f>[30]отчёт!I1</f>
        <v>МС</v>
      </c>
      <c r="J23" s="287" t="str">
        <f>[30]отчёт!J1</f>
        <v>Ляшев И.Д.</v>
      </c>
    </row>
    <row r="24" spans="1:10" x14ac:dyDescent="0.25">
      <c r="A24" s="233">
        <f>[30]отчёт!A2</f>
        <v>2</v>
      </c>
      <c r="B24" s="288">
        <f>[30]отчёт!B2</f>
        <v>2</v>
      </c>
      <c r="C24" s="517" t="str">
        <f>[30]отчёт!C2</f>
        <v>Аболенский Сергей Александрович</v>
      </c>
      <c r="D24" s="518"/>
      <c r="E24" s="519"/>
      <c r="F24" s="289">
        <f>[30]отчёт!D2</f>
        <v>24.299999999999994</v>
      </c>
      <c r="G24" s="290" t="str">
        <f>[30]отчёт!G2</f>
        <v>Московская область</v>
      </c>
      <c r="H24" s="291">
        <f>[30]отчёт!H2</f>
        <v>26726</v>
      </c>
      <c r="I24" s="289" t="str">
        <f>[30]отчёт!I2</f>
        <v>КМС</v>
      </c>
      <c r="J24" s="292" t="str">
        <f>[30]отчёт!J2</f>
        <v>Аболенский С.А.</v>
      </c>
    </row>
    <row r="25" spans="1:10" x14ac:dyDescent="0.25">
      <c r="A25" s="233">
        <f>[30]отчёт!A3</f>
        <v>3</v>
      </c>
      <c r="B25" s="288">
        <f>[30]отчёт!B3</f>
        <v>3</v>
      </c>
      <c r="C25" s="477" t="str">
        <f>[30]отчёт!C3</f>
        <v>Семиков Кирилл Геннадьевич</v>
      </c>
      <c r="D25" s="478"/>
      <c r="E25" s="479"/>
      <c r="F25" s="289">
        <f>[30]отчёт!D3</f>
        <v>23.4</v>
      </c>
      <c r="G25" s="290" t="str">
        <f>[30]отчёт!G3</f>
        <v>Тверская область</v>
      </c>
      <c r="H25" s="291">
        <f>[30]отчёт!H3</f>
        <v>36432</v>
      </c>
      <c r="I25" s="289" t="str">
        <f>[30]отчёт!I3</f>
        <v>2 р.</v>
      </c>
      <c r="J25" s="292" t="str">
        <f>[30]отчёт!J3</f>
        <v>Соколов П.В.</v>
      </c>
    </row>
    <row r="26" spans="1:10" ht="15.75" thickBot="1" x14ac:dyDescent="0.3">
      <c r="A26" s="88">
        <f>[30]отчёт!A4</f>
        <v>4</v>
      </c>
      <c r="B26" s="352" t="s">
        <v>70</v>
      </c>
      <c r="C26" s="483" t="str">
        <f>[30]отчёт!C4</f>
        <v>Жуков Игорь Евгеньевич</v>
      </c>
      <c r="D26" s="484"/>
      <c r="E26" s="485"/>
      <c r="F26" s="295">
        <f>[30]отчёт!D4</f>
        <v>23.099999999999998</v>
      </c>
      <c r="G26" s="296" t="str">
        <f>[30]отчёт!G4</f>
        <v>Тверская область</v>
      </c>
      <c r="H26" s="297">
        <f>[30]отчёт!H4</f>
        <v>22334</v>
      </c>
      <c r="I26" s="295">
        <f>[30]отчёт!I4</f>
        <v>0</v>
      </c>
      <c r="J26" s="298" t="str">
        <f>[30]отчёт!J4</f>
        <v>Жуков И.Е.</v>
      </c>
    </row>
  </sheetData>
  <sheetProtection password="E34F" sheet="1" objects="1" scenarios="1"/>
  <mergeCells count="13">
    <mergeCell ref="C23:E23"/>
    <mergeCell ref="C24:E24"/>
    <mergeCell ref="C25:E25"/>
    <mergeCell ref="C26:E26"/>
    <mergeCell ref="A1:J1"/>
    <mergeCell ref="A2:J2"/>
    <mergeCell ref="A3:J3"/>
    <mergeCell ref="A19:J19"/>
    <mergeCell ref="A20:A21"/>
    <mergeCell ref="B20:B21"/>
    <mergeCell ref="C20:E21"/>
    <mergeCell ref="G20:G21"/>
    <mergeCell ref="J20:J21"/>
  </mergeCells>
  <pageMargins left="0.39370078740157483" right="0.39370078740157483" top="0.6692913385826772" bottom="0.98425196850393704" header="0" footer="0"/>
  <pageSetup paperSize="9" scale="88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J21"/>
  <sheetViews>
    <sheetView showGridLines="0" showRowColHeaders="0" showZeros="0" showRuler="0" view="pageLayout" zoomScaleNormal="100" zoomScaleSheetLayoutView="120" workbookViewId="0">
      <selection activeCell="C10" sqref="C10"/>
    </sheetView>
  </sheetViews>
  <sheetFormatPr defaultColWidth="9.140625" defaultRowHeight="15" x14ac:dyDescent="0.25"/>
  <cols>
    <col min="1" max="1" width="5.140625" style="14" customWidth="1"/>
    <col min="2" max="2" width="12" style="14" customWidth="1"/>
    <col min="3" max="3" width="20.5703125" style="14" customWidth="1"/>
    <col min="4" max="10" width="7.85546875" style="14" customWidth="1"/>
    <col min="11" max="16384" width="9.140625" style="14"/>
  </cols>
  <sheetData>
    <row r="1" spans="1:10" s="16" customFormat="1" ht="18.75" x14ac:dyDescent="0.25">
      <c r="A1" s="520" t="s">
        <v>14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16" customFormat="1" ht="15.75" x14ac:dyDescent="0.25">
      <c r="A2" s="522" t="str">
        <f>'КЗ-Общий'!A4:J4</f>
        <v>ОТКРЫТЫЙ ДЕТСКИЙ ТУРНИР "НОВОЯ ВОЛНА"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5" t="str">
        <f>'КЗ-Общий'!A6</f>
        <v>06 октября 2018 г.</v>
      </c>
      <c r="B4" s="9"/>
      <c r="C4" s="9"/>
      <c r="D4" s="9"/>
      <c r="E4" s="9"/>
      <c r="F4" s="9"/>
      <c r="G4" s="9"/>
      <c r="H4" s="9"/>
      <c r="I4" s="9"/>
      <c r="J4" s="10" t="str">
        <f>'КЗ-Общий'!J6</f>
        <v>г. Тверь</v>
      </c>
    </row>
    <row r="5" spans="1:10" ht="15.75" thickBot="1" x14ac:dyDescent="0.3">
      <c r="A5" s="534" t="s">
        <v>21</v>
      </c>
      <c r="B5" s="534"/>
      <c r="C5" s="534"/>
      <c r="D5" s="534"/>
      <c r="E5" s="534"/>
      <c r="F5" s="534"/>
      <c r="G5" s="534"/>
      <c r="H5" s="534"/>
      <c r="I5" s="534"/>
      <c r="J5" s="534"/>
    </row>
    <row r="6" spans="1:10" ht="42.75" customHeight="1" x14ac:dyDescent="0.25">
      <c r="A6" s="528" t="s">
        <v>22</v>
      </c>
      <c r="B6" s="530" t="s">
        <v>30</v>
      </c>
      <c r="C6" s="531"/>
      <c r="D6" s="350"/>
      <c r="E6" s="372"/>
      <c r="F6" s="350"/>
      <c r="G6" s="372"/>
      <c r="H6" s="350"/>
      <c r="I6" s="372"/>
      <c r="J6" s="229" t="s">
        <v>128</v>
      </c>
    </row>
    <row r="7" spans="1:10" ht="15.75" thickBot="1" x14ac:dyDescent="0.3">
      <c r="A7" s="529"/>
      <c r="B7" s="532"/>
      <c r="C7" s="533"/>
      <c r="D7" s="351" t="s">
        <v>23</v>
      </c>
      <c r="E7" s="373" t="s">
        <v>24</v>
      </c>
      <c r="F7" s="351" t="s">
        <v>23</v>
      </c>
      <c r="G7" s="373" t="s">
        <v>24</v>
      </c>
      <c r="H7" s="351" t="s">
        <v>23</v>
      </c>
      <c r="I7" s="373" t="s">
        <v>24</v>
      </c>
      <c r="J7" s="66" t="s">
        <v>2</v>
      </c>
    </row>
    <row r="8" spans="1:10" ht="34.5" customHeight="1" x14ac:dyDescent="0.25">
      <c r="A8" s="260" t="s">
        <v>71</v>
      </c>
      <c r="B8" s="390"/>
      <c r="C8" s="391" t="s">
        <v>112</v>
      </c>
      <c r="D8" s="223">
        <f>D18*5</f>
        <v>15</v>
      </c>
      <c r="E8" s="224">
        <f>E18*7</f>
        <v>0</v>
      </c>
      <c r="F8" s="223">
        <f>F18*3</f>
        <v>18</v>
      </c>
      <c r="G8" s="224">
        <f>G18*5</f>
        <v>0</v>
      </c>
      <c r="H8" s="223">
        <f>H18</f>
        <v>6</v>
      </c>
      <c r="I8" s="224">
        <f>I18*3</f>
        <v>0</v>
      </c>
      <c r="J8" s="225">
        <f>SUM(D8:I8)</f>
        <v>39</v>
      </c>
    </row>
    <row r="9" spans="1:10" ht="34.5" customHeight="1" x14ac:dyDescent="0.25">
      <c r="A9" s="260" t="s">
        <v>69</v>
      </c>
      <c r="B9" s="390"/>
      <c r="C9" s="391" t="s">
        <v>126</v>
      </c>
      <c r="D9" s="223">
        <f>D17*5</f>
        <v>20</v>
      </c>
      <c r="E9" s="224">
        <f>E17*7</f>
        <v>0</v>
      </c>
      <c r="F9" s="223">
        <f>F17*3</f>
        <v>0</v>
      </c>
      <c r="G9" s="224">
        <f>G17*5</f>
        <v>5</v>
      </c>
      <c r="H9" s="223">
        <f>H17</f>
        <v>2</v>
      </c>
      <c r="I9" s="224">
        <f>I17*3</f>
        <v>0</v>
      </c>
      <c r="J9" s="225">
        <f>SUM(D9:I9)</f>
        <v>27</v>
      </c>
    </row>
    <row r="10" spans="1:10" ht="34.5" customHeight="1" thickBot="1" x14ac:dyDescent="0.3">
      <c r="A10" s="261" t="s">
        <v>70</v>
      </c>
      <c r="B10" s="367"/>
      <c r="C10" s="371" t="s">
        <v>85</v>
      </c>
      <c r="D10" s="256">
        <f>D19*5</f>
        <v>0</v>
      </c>
      <c r="E10" s="257">
        <f>E19*7</f>
        <v>7</v>
      </c>
      <c r="F10" s="256">
        <f>F19*3</f>
        <v>3</v>
      </c>
      <c r="G10" s="257">
        <f>G19*5</f>
        <v>0</v>
      </c>
      <c r="H10" s="256">
        <f>H19</f>
        <v>6</v>
      </c>
      <c r="I10" s="257">
        <f>I19*3</f>
        <v>3</v>
      </c>
      <c r="J10" s="258">
        <f>SUM(D10:I10)</f>
        <v>19</v>
      </c>
    </row>
    <row r="11" spans="1:10" ht="34.5" hidden="1" customHeight="1" thickBot="1" x14ac:dyDescent="0.3">
      <c r="A11" s="387" t="s">
        <v>70</v>
      </c>
      <c r="B11" s="388"/>
      <c r="C11" s="389" t="s">
        <v>129</v>
      </c>
      <c r="D11" s="226">
        <f>D20*5</f>
        <v>0</v>
      </c>
      <c r="E11" s="227">
        <f>E20*7</f>
        <v>0</v>
      </c>
      <c r="F11" s="226">
        <f>F20*3</f>
        <v>0</v>
      </c>
      <c r="G11" s="227">
        <f>G20*5</f>
        <v>0</v>
      </c>
      <c r="H11" s="226">
        <f>H20</f>
        <v>0</v>
      </c>
      <c r="I11" s="227">
        <f>I20*3</f>
        <v>0</v>
      </c>
      <c r="J11" s="228">
        <f t="shared" ref="J11" si="0">SUM(D11:I11)</f>
        <v>0</v>
      </c>
    </row>
    <row r="12" spans="1:10" ht="34.5" customHeight="1" thickBot="1" x14ac:dyDescent="0.3">
      <c r="A12" s="268" t="s">
        <v>60</v>
      </c>
      <c r="B12" s="366"/>
      <c r="C12" s="370" t="s">
        <v>209</v>
      </c>
      <c r="D12" s="265">
        <f t="shared" ref="D12" si="1">D21*5</f>
        <v>0</v>
      </c>
      <c r="E12" s="266">
        <f t="shared" ref="E12" si="2">E21*7</f>
        <v>0</v>
      </c>
      <c r="F12" s="265">
        <f t="shared" ref="F12" si="3">F21*3</f>
        <v>0</v>
      </c>
      <c r="G12" s="266">
        <f t="shared" ref="G12" si="4">G21*5</f>
        <v>0</v>
      </c>
      <c r="H12" s="265">
        <f t="shared" ref="H12" si="5">H21</f>
        <v>0</v>
      </c>
      <c r="I12" s="266">
        <f t="shared" ref="I12" si="6">I21*3</f>
        <v>0</v>
      </c>
      <c r="J12" s="267">
        <f t="shared" ref="J12" si="7">SUM(D12:I12)</f>
        <v>0</v>
      </c>
    </row>
    <row r="14" spans="1:10" ht="15.75" thickBot="1" x14ac:dyDescent="0.3">
      <c r="A14" s="534" t="s">
        <v>26</v>
      </c>
      <c r="B14" s="534"/>
      <c r="C14" s="534"/>
      <c r="D14" s="534"/>
      <c r="E14" s="534"/>
      <c r="F14" s="534"/>
      <c r="G14" s="534"/>
      <c r="H14" s="534"/>
      <c r="I14" s="534"/>
      <c r="J14" s="534"/>
    </row>
    <row r="15" spans="1:10" ht="42.75" customHeight="1" x14ac:dyDescent="0.25">
      <c r="A15" s="528" t="s">
        <v>22</v>
      </c>
      <c r="B15" s="530" t="s">
        <v>30</v>
      </c>
      <c r="C15" s="531"/>
      <c r="D15" s="374"/>
      <c r="E15" s="375"/>
      <c r="F15" s="374"/>
      <c r="G15" s="375"/>
      <c r="H15" s="374"/>
      <c r="I15" s="375"/>
      <c r="J15" s="229" t="s">
        <v>127</v>
      </c>
    </row>
    <row r="16" spans="1:10" ht="15.75" thickBot="1" x14ac:dyDescent="0.3">
      <c r="A16" s="529"/>
      <c r="B16" s="532"/>
      <c r="C16" s="533"/>
      <c r="D16" s="67" t="s">
        <v>23</v>
      </c>
      <c r="E16" s="373" t="s">
        <v>24</v>
      </c>
      <c r="F16" s="67" t="s">
        <v>23</v>
      </c>
      <c r="G16" s="373" t="s">
        <v>24</v>
      </c>
      <c r="H16" s="67" t="s">
        <v>23</v>
      </c>
      <c r="I16" s="373" t="s">
        <v>24</v>
      </c>
      <c r="J16" s="66" t="s">
        <v>27</v>
      </c>
    </row>
    <row r="17" spans="1:10" ht="34.5" customHeight="1" x14ac:dyDescent="0.25">
      <c r="A17" s="259" t="s">
        <v>71</v>
      </c>
      <c r="B17" s="364"/>
      <c r="C17" s="368" t="s">
        <v>126</v>
      </c>
      <c r="D17" s="218">
        <v>4</v>
      </c>
      <c r="E17" s="219"/>
      <c r="F17" s="218"/>
      <c r="G17" s="219">
        <v>1</v>
      </c>
      <c r="H17" s="218">
        <v>2</v>
      </c>
      <c r="I17" s="219"/>
      <c r="J17" s="262">
        <f>SUM(D17:I17)</f>
        <v>7</v>
      </c>
    </row>
    <row r="18" spans="1:10" ht="34.5" customHeight="1" x14ac:dyDescent="0.25">
      <c r="A18" s="263" t="s">
        <v>69</v>
      </c>
      <c r="B18" s="365"/>
      <c r="C18" s="369" t="s">
        <v>112</v>
      </c>
      <c r="D18" s="220">
        <v>3</v>
      </c>
      <c r="E18" s="221"/>
      <c r="F18" s="220">
        <v>6</v>
      </c>
      <c r="G18" s="221"/>
      <c r="H18" s="220">
        <v>6</v>
      </c>
      <c r="I18" s="221"/>
      <c r="J18" s="222">
        <f>SUM(D18:I18)</f>
        <v>15</v>
      </c>
    </row>
    <row r="19" spans="1:10" ht="34.5" customHeight="1" thickBot="1" x14ac:dyDescent="0.3">
      <c r="A19" s="261" t="s">
        <v>70</v>
      </c>
      <c r="B19" s="367"/>
      <c r="C19" s="371" t="s">
        <v>85</v>
      </c>
      <c r="D19" s="256"/>
      <c r="E19" s="257">
        <v>1</v>
      </c>
      <c r="F19" s="256">
        <v>1</v>
      </c>
      <c r="G19" s="257"/>
      <c r="H19" s="256">
        <v>6</v>
      </c>
      <c r="I19" s="257">
        <v>1</v>
      </c>
      <c r="J19" s="258">
        <f>SUM(D19:I19)</f>
        <v>9</v>
      </c>
    </row>
    <row r="20" spans="1:10" ht="34.5" hidden="1" customHeight="1" thickBot="1" x14ac:dyDescent="0.3">
      <c r="A20" s="264" t="s">
        <v>70</v>
      </c>
      <c r="B20" s="366"/>
      <c r="C20" s="370" t="s">
        <v>129</v>
      </c>
      <c r="D20" s="265"/>
      <c r="E20" s="266"/>
      <c r="F20" s="265"/>
      <c r="G20" s="266"/>
      <c r="H20" s="265"/>
      <c r="I20" s="266"/>
      <c r="J20" s="267">
        <f t="shared" ref="J20" si="8">SUM(D20:I20)</f>
        <v>0</v>
      </c>
    </row>
    <row r="21" spans="1:10" ht="34.5" customHeight="1" thickBot="1" x14ac:dyDescent="0.3">
      <c r="A21" s="255" t="s">
        <v>60</v>
      </c>
      <c r="B21" s="367"/>
      <c r="C21" s="371" t="s">
        <v>209</v>
      </c>
      <c r="D21" s="256"/>
      <c r="E21" s="257"/>
      <c r="F21" s="256"/>
      <c r="G21" s="257"/>
      <c r="H21" s="256"/>
      <c r="I21" s="257"/>
      <c r="J21" s="258">
        <f t="shared" ref="J21" si="9">SUM(D21:I21)</f>
        <v>0</v>
      </c>
    </row>
  </sheetData>
  <sheetProtection password="E34F" sheet="1" objects="1" scenarios="1"/>
  <mergeCells count="9">
    <mergeCell ref="A14:J14"/>
    <mergeCell ref="A15:A16"/>
    <mergeCell ref="B15:C16"/>
    <mergeCell ref="A1:J1"/>
    <mergeCell ref="A2:J2"/>
    <mergeCell ref="A3:J3"/>
    <mergeCell ref="A6:A7"/>
    <mergeCell ref="B6:C7"/>
    <mergeCell ref="A5:J5"/>
  </mergeCells>
  <printOptions horizontalCentered="1"/>
  <pageMargins left="0.39370078740157483" right="0.39370078740157483" top="0.6692913385826772" bottom="0.98425196850393704" header="0" footer="0.31496062992125984"/>
  <pageSetup paperSize="9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colBreaks count="1" manualBreakCount="1">
    <brk id="10" max="1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J21"/>
  <sheetViews>
    <sheetView showGridLines="0" showRowColHeaders="0" showZeros="0" showRuler="0" view="pageLayout" zoomScaleNormal="100" zoomScaleSheetLayoutView="120" workbookViewId="0">
      <selection activeCell="G8" sqref="G8"/>
    </sheetView>
  </sheetViews>
  <sheetFormatPr defaultColWidth="9.140625" defaultRowHeight="15" x14ac:dyDescent="0.25"/>
  <cols>
    <col min="1" max="1" width="5.140625" style="14" customWidth="1"/>
    <col min="2" max="2" width="12" style="14" customWidth="1"/>
    <col min="3" max="3" width="20.5703125" style="14" customWidth="1"/>
    <col min="4" max="10" width="7.85546875" style="14" customWidth="1"/>
    <col min="11" max="16384" width="9.140625" style="14"/>
  </cols>
  <sheetData>
    <row r="1" spans="1:10" s="16" customFormat="1" ht="18.75" x14ac:dyDescent="0.25">
      <c r="A1" s="520" t="s">
        <v>14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16" customFormat="1" ht="15.75" x14ac:dyDescent="0.25">
      <c r="A2" s="522" t="str">
        <f>'КЗ-Общий'!A3:J3</f>
        <v>12-е ОТКРЫТЫЕ ОБЛАСТНЫЕ СОРЕВНОВАНИЯ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5" t="str">
        <f>'КЗ-Общий'!A6</f>
        <v>06 октября 2018 г.</v>
      </c>
      <c r="B4" s="9"/>
      <c r="C4" s="9"/>
      <c r="D4" s="9"/>
      <c r="E4" s="9"/>
      <c r="F4" s="9"/>
      <c r="G4" s="9"/>
      <c r="H4" s="9"/>
      <c r="I4" s="9"/>
      <c r="J4" s="10" t="str">
        <f>'КЗ-Общий'!J6</f>
        <v>г. Тверь</v>
      </c>
    </row>
    <row r="5" spans="1:10" ht="15.75" thickBot="1" x14ac:dyDescent="0.3">
      <c r="A5" s="534" t="s">
        <v>21</v>
      </c>
      <c r="B5" s="534"/>
      <c r="C5" s="534"/>
      <c r="D5" s="534"/>
      <c r="E5" s="534"/>
      <c r="F5" s="534"/>
      <c r="G5" s="534"/>
      <c r="H5" s="534"/>
      <c r="I5" s="534"/>
      <c r="J5" s="534"/>
    </row>
    <row r="6" spans="1:10" ht="42.75" customHeight="1" x14ac:dyDescent="0.25">
      <c r="A6" s="528" t="s">
        <v>22</v>
      </c>
      <c r="B6" s="530" t="s">
        <v>30</v>
      </c>
      <c r="C6" s="531"/>
      <c r="D6" s="350"/>
      <c r="E6" s="372"/>
      <c r="F6" s="350"/>
      <c r="G6" s="372"/>
      <c r="H6" s="350"/>
      <c r="I6" s="372"/>
      <c r="J6" s="229" t="s">
        <v>128</v>
      </c>
    </row>
    <row r="7" spans="1:10" ht="15.75" thickBot="1" x14ac:dyDescent="0.3">
      <c r="A7" s="529"/>
      <c r="B7" s="532"/>
      <c r="C7" s="533"/>
      <c r="D7" s="351" t="s">
        <v>23</v>
      </c>
      <c r="E7" s="373" t="s">
        <v>24</v>
      </c>
      <c r="F7" s="351" t="s">
        <v>23</v>
      </c>
      <c r="G7" s="373" t="s">
        <v>24</v>
      </c>
      <c r="H7" s="351" t="s">
        <v>23</v>
      </c>
      <c r="I7" s="373" t="s">
        <v>24</v>
      </c>
      <c r="J7" s="349" t="s">
        <v>2</v>
      </c>
    </row>
    <row r="8" spans="1:10" ht="34.5" customHeight="1" x14ac:dyDescent="0.25">
      <c r="A8" s="259" t="s">
        <v>71</v>
      </c>
      <c r="B8" s="364"/>
      <c r="C8" s="368" t="s">
        <v>85</v>
      </c>
      <c r="D8" s="218">
        <f>D17*5</f>
        <v>40</v>
      </c>
      <c r="E8" s="219">
        <f>E17*7</f>
        <v>7</v>
      </c>
      <c r="F8" s="218">
        <f>F17*3</f>
        <v>18</v>
      </c>
      <c r="G8" s="219">
        <f>G17*5</f>
        <v>5</v>
      </c>
      <c r="H8" s="218">
        <f>H17</f>
        <v>20</v>
      </c>
      <c r="I8" s="219">
        <f>I17*3</f>
        <v>3</v>
      </c>
      <c r="J8" s="262">
        <f>SUM(D8:I8)</f>
        <v>93</v>
      </c>
    </row>
    <row r="9" spans="1:10" ht="34.5" customHeight="1" x14ac:dyDescent="0.25">
      <c r="A9" s="260" t="s">
        <v>69</v>
      </c>
      <c r="B9" s="390"/>
      <c r="C9" s="391" t="s">
        <v>126</v>
      </c>
      <c r="D9" s="223">
        <f>D18*5</f>
        <v>25</v>
      </c>
      <c r="E9" s="224">
        <f>E18*7</f>
        <v>0</v>
      </c>
      <c r="F9" s="223">
        <f>F18*3</f>
        <v>18</v>
      </c>
      <c r="G9" s="224">
        <f>G18*5</f>
        <v>0</v>
      </c>
      <c r="H9" s="223">
        <f>H18</f>
        <v>6</v>
      </c>
      <c r="I9" s="224">
        <f>I18*3</f>
        <v>0</v>
      </c>
      <c r="J9" s="225">
        <f>SUM(D9:I9)</f>
        <v>49</v>
      </c>
    </row>
    <row r="10" spans="1:10" ht="34.5" customHeight="1" thickBot="1" x14ac:dyDescent="0.3">
      <c r="A10" s="261" t="s">
        <v>70</v>
      </c>
      <c r="B10" s="367"/>
      <c r="C10" s="371" t="s">
        <v>112</v>
      </c>
      <c r="D10" s="256">
        <f>D19*5</f>
        <v>20</v>
      </c>
      <c r="E10" s="257">
        <f>E19*7</f>
        <v>0</v>
      </c>
      <c r="F10" s="256">
        <f>F19*3</f>
        <v>12</v>
      </c>
      <c r="G10" s="257">
        <f>G19*5</f>
        <v>0</v>
      </c>
      <c r="H10" s="256">
        <f>H19</f>
        <v>5</v>
      </c>
      <c r="I10" s="257">
        <f>I19*3</f>
        <v>0</v>
      </c>
      <c r="J10" s="258">
        <f>SUM(D10:I10)</f>
        <v>37</v>
      </c>
    </row>
    <row r="11" spans="1:10" ht="34.5" customHeight="1" x14ac:dyDescent="0.25">
      <c r="A11" s="57" t="s">
        <v>60</v>
      </c>
      <c r="B11" s="365"/>
      <c r="C11" s="369" t="s">
        <v>209</v>
      </c>
      <c r="D11" s="220">
        <f>D20*5</f>
        <v>0</v>
      </c>
      <c r="E11" s="221">
        <f>E20*7</f>
        <v>0</v>
      </c>
      <c r="F11" s="220">
        <f>F20*3</f>
        <v>3</v>
      </c>
      <c r="G11" s="221">
        <f>G20*5</f>
        <v>0</v>
      </c>
      <c r="H11" s="220">
        <f>H20</f>
        <v>2</v>
      </c>
      <c r="I11" s="221">
        <f>I20*3</f>
        <v>0</v>
      </c>
      <c r="J11" s="222">
        <f>SUM(D11:I11)</f>
        <v>5</v>
      </c>
    </row>
    <row r="12" spans="1:10" ht="34.5" customHeight="1" thickBot="1" x14ac:dyDescent="0.3">
      <c r="A12" s="255" t="s">
        <v>130</v>
      </c>
      <c r="B12" s="366"/>
      <c r="C12" s="370" t="s">
        <v>129</v>
      </c>
      <c r="D12" s="256">
        <f>D21*5</f>
        <v>0</v>
      </c>
      <c r="E12" s="257">
        <f>E21*7</f>
        <v>0</v>
      </c>
      <c r="F12" s="256">
        <f>F21*3</f>
        <v>0</v>
      </c>
      <c r="G12" s="257">
        <f>G21*5</f>
        <v>0</v>
      </c>
      <c r="H12" s="256">
        <f>H21</f>
        <v>0</v>
      </c>
      <c r="I12" s="257">
        <f>I21*3</f>
        <v>0</v>
      </c>
      <c r="J12" s="258">
        <f t="shared" ref="J12" si="0">SUM(D12:I12)</f>
        <v>0</v>
      </c>
    </row>
    <row r="14" spans="1:10" ht="15.75" thickBot="1" x14ac:dyDescent="0.3">
      <c r="A14" s="534" t="s">
        <v>26</v>
      </c>
      <c r="B14" s="534"/>
      <c r="C14" s="534"/>
      <c r="D14" s="534"/>
      <c r="E14" s="534"/>
      <c r="F14" s="534"/>
      <c r="G14" s="534"/>
      <c r="H14" s="534"/>
      <c r="I14" s="534"/>
      <c r="J14" s="534"/>
    </row>
    <row r="15" spans="1:10" ht="42.75" customHeight="1" x14ac:dyDescent="0.25">
      <c r="A15" s="528" t="s">
        <v>22</v>
      </c>
      <c r="B15" s="530" t="s">
        <v>30</v>
      </c>
      <c r="C15" s="531"/>
      <c r="D15" s="374"/>
      <c r="E15" s="375"/>
      <c r="F15" s="374"/>
      <c r="G15" s="375"/>
      <c r="H15" s="374"/>
      <c r="I15" s="375"/>
      <c r="J15" s="229" t="s">
        <v>127</v>
      </c>
    </row>
    <row r="16" spans="1:10" ht="15.75" thickBot="1" x14ac:dyDescent="0.3">
      <c r="A16" s="529"/>
      <c r="B16" s="532"/>
      <c r="C16" s="533"/>
      <c r="D16" s="351" t="s">
        <v>23</v>
      </c>
      <c r="E16" s="373" t="s">
        <v>24</v>
      </c>
      <c r="F16" s="351" t="s">
        <v>23</v>
      </c>
      <c r="G16" s="373" t="s">
        <v>24</v>
      </c>
      <c r="H16" s="351" t="s">
        <v>23</v>
      </c>
      <c r="I16" s="373" t="s">
        <v>24</v>
      </c>
      <c r="J16" s="349" t="s">
        <v>27</v>
      </c>
    </row>
    <row r="17" spans="1:10" ht="34.5" customHeight="1" x14ac:dyDescent="0.25">
      <c r="A17" s="259" t="s">
        <v>71</v>
      </c>
      <c r="B17" s="364"/>
      <c r="C17" s="368" t="s">
        <v>85</v>
      </c>
      <c r="D17" s="218">
        <v>8</v>
      </c>
      <c r="E17" s="219">
        <v>1</v>
      </c>
      <c r="F17" s="218">
        <v>6</v>
      </c>
      <c r="G17" s="219">
        <v>1</v>
      </c>
      <c r="H17" s="218">
        <v>20</v>
      </c>
      <c r="I17" s="219">
        <v>1</v>
      </c>
      <c r="J17" s="262">
        <f>SUM(D17:I17)</f>
        <v>37</v>
      </c>
    </row>
    <row r="18" spans="1:10" ht="34.5" customHeight="1" x14ac:dyDescent="0.25">
      <c r="A18" s="263" t="s">
        <v>69</v>
      </c>
      <c r="B18" s="365"/>
      <c r="C18" s="369" t="s">
        <v>126</v>
      </c>
      <c r="D18" s="220">
        <v>5</v>
      </c>
      <c r="E18" s="221"/>
      <c r="F18" s="220">
        <v>6</v>
      </c>
      <c r="G18" s="221"/>
      <c r="H18" s="220">
        <v>6</v>
      </c>
      <c r="I18" s="221"/>
      <c r="J18" s="222">
        <f>SUM(D18:I18)</f>
        <v>17</v>
      </c>
    </row>
    <row r="19" spans="1:10" ht="34.5" customHeight="1" thickBot="1" x14ac:dyDescent="0.3">
      <c r="A19" s="261" t="s">
        <v>70</v>
      </c>
      <c r="B19" s="367"/>
      <c r="C19" s="371" t="s">
        <v>112</v>
      </c>
      <c r="D19" s="256">
        <v>4</v>
      </c>
      <c r="E19" s="257"/>
      <c r="F19" s="256">
        <v>4</v>
      </c>
      <c r="G19" s="257"/>
      <c r="H19" s="256">
        <v>5</v>
      </c>
      <c r="I19" s="257"/>
      <c r="J19" s="258">
        <f>SUM(D19:I19)</f>
        <v>13</v>
      </c>
    </row>
    <row r="20" spans="1:10" ht="34.5" customHeight="1" x14ac:dyDescent="0.25">
      <c r="A20" s="392" t="s">
        <v>60</v>
      </c>
      <c r="B20" s="364"/>
      <c r="C20" s="368" t="s">
        <v>209</v>
      </c>
      <c r="D20" s="218"/>
      <c r="E20" s="219"/>
      <c r="F20" s="218">
        <v>1</v>
      </c>
      <c r="G20" s="219"/>
      <c r="H20" s="218">
        <v>2</v>
      </c>
      <c r="I20" s="219"/>
      <c r="J20" s="262">
        <f t="shared" ref="J20" si="1">SUM(D20:I20)</f>
        <v>3</v>
      </c>
    </row>
    <row r="21" spans="1:10" ht="34.5" customHeight="1" thickBot="1" x14ac:dyDescent="0.3">
      <c r="A21" s="268" t="s">
        <v>130</v>
      </c>
      <c r="B21" s="366"/>
      <c r="C21" s="370" t="s">
        <v>129</v>
      </c>
      <c r="D21" s="265"/>
      <c r="E21" s="266"/>
      <c r="F21" s="265"/>
      <c r="G21" s="266"/>
      <c r="H21" s="265"/>
      <c r="I21" s="266"/>
      <c r="J21" s="267">
        <f>SUM(D21:I21)</f>
        <v>0</v>
      </c>
    </row>
  </sheetData>
  <sheetProtection password="E34F" sheet="1" objects="1" scenarios="1"/>
  <mergeCells count="9">
    <mergeCell ref="A14:J14"/>
    <mergeCell ref="A15:A16"/>
    <mergeCell ref="B15:C16"/>
    <mergeCell ref="A1:J1"/>
    <mergeCell ref="A2:J2"/>
    <mergeCell ref="A3:J3"/>
    <mergeCell ref="A5:J5"/>
    <mergeCell ref="A6:A7"/>
    <mergeCell ref="B6:C7"/>
  </mergeCells>
  <printOptions horizontalCentered="1"/>
  <pageMargins left="0.39370078740157483" right="0.39370078740157483" top="0.6692913385826772" bottom="0.98425196850393704" header="0" footer="0.31496062992125984"/>
  <pageSetup paperSize="9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colBreaks count="1" manualBreakCount="1">
    <brk id="10" max="1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J21"/>
  <sheetViews>
    <sheetView showGridLines="0" showRowColHeaders="0" showZeros="0" showRuler="0" view="pageLayout" zoomScaleNormal="100" zoomScaleSheetLayoutView="120" workbookViewId="0">
      <selection sqref="A1:J1"/>
    </sheetView>
  </sheetViews>
  <sheetFormatPr defaultColWidth="9.140625" defaultRowHeight="15" x14ac:dyDescent="0.25"/>
  <cols>
    <col min="1" max="1" width="5.140625" style="14" customWidth="1"/>
    <col min="2" max="2" width="12" style="14" customWidth="1"/>
    <col min="3" max="3" width="20.5703125" style="14" customWidth="1"/>
    <col min="4" max="10" width="7.85546875" style="14" customWidth="1"/>
    <col min="11" max="16384" width="9.140625" style="14"/>
  </cols>
  <sheetData>
    <row r="1" spans="1:10" s="16" customFormat="1" ht="18.75" x14ac:dyDescent="0.25">
      <c r="A1" s="520" t="s">
        <v>14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s="16" customFormat="1" ht="15.75" x14ac:dyDescent="0.25">
      <c r="A2" s="522" t="str">
        <f>'КЗ-Общий'!A2:J2</f>
        <v>12-й ОТКРЫТЫЙ КУБОК ТВЕРСКОЙ ОБЛАСТИ</v>
      </c>
      <c r="B2" s="522"/>
      <c r="C2" s="522"/>
      <c r="D2" s="522"/>
      <c r="E2" s="522"/>
      <c r="F2" s="522"/>
      <c r="G2" s="522"/>
      <c r="H2" s="522"/>
      <c r="I2" s="522"/>
      <c r="J2" s="522"/>
    </row>
    <row r="3" spans="1:10" ht="15.75" x14ac:dyDescent="0.25">
      <c r="A3" s="521" t="s">
        <v>17</v>
      </c>
      <c r="B3" s="521"/>
      <c r="C3" s="521"/>
      <c r="D3" s="521"/>
      <c r="E3" s="521"/>
      <c r="F3" s="521"/>
      <c r="G3" s="521"/>
      <c r="H3" s="521"/>
      <c r="I3" s="521"/>
      <c r="J3" s="521"/>
    </row>
    <row r="4" spans="1:10" x14ac:dyDescent="0.25">
      <c r="A4" s="15" t="str">
        <f>'КЗ-Общий'!A6</f>
        <v>06 октября 2018 г.</v>
      </c>
      <c r="B4" s="9"/>
      <c r="C4" s="9"/>
      <c r="D4" s="9"/>
      <c r="E4" s="9"/>
      <c r="F4" s="9"/>
      <c r="G4" s="9"/>
      <c r="H4" s="9"/>
      <c r="I4" s="9"/>
      <c r="J4" s="10" t="str">
        <f>'КЗ-Общий'!J6</f>
        <v>г. Тверь</v>
      </c>
    </row>
    <row r="5" spans="1:10" ht="15.75" thickBot="1" x14ac:dyDescent="0.3">
      <c r="A5" s="534" t="s">
        <v>21</v>
      </c>
      <c r="B5" s="534"/>
      <c r="C5" s="534"/>
      <c r="D5" s="534"/>
      <c r="E5" s="534"/>
      <c r="F5" s="534"/>
      <c r="G5" s="534"/>
      <c r="H5" s="534"/>
      <c r="I5" s="534"/>
      <c r="J5" s="534"/>
    </row>
    <row r="6" spans="1:10" ht="42.75" customHeight="1" x14ac:dyDescent="0.25">
      <c r="A6" s="528" t="s">
        <v>22</v>
      </c>
      <c r="B6" s="530" t="s">
        <v>30</v>
      </c>
      <c r="C6" s="531"/>
      <c r="D6" s="350"/>
      <c r="E6" s="372"/>
      <c r="F6" s="350"/>
      <c r="G6" s="372"/>
      <c r="H6" s="350"/>
      <c r="I6" s="372"/>
      <c r="J6" s="229" t="s">
        <v>128</v>
      </c>
    </row>
    <row r="7" spans="1:10" ht="15.75" thickBot="1" x14ac:dyDescent="0.3">
      <c r="A7" s="529"/>
      <c r="B7" s="532"/>
      <c r="C7" s="533"/>
      <c r="D7" s="351" t="s">
        <v>23</v>
      </c>
      <c r="E7" s="373" t="s">
        <v>24</v>
      </c>
      <c r="F7" s="351" t="s">
        <v>23</v>
      </c>
      <c r="G7" s="373" t="s">
        <v>24</v>
      </c>
      <c r="H7" s="351" t="s">
        <v>23</v>
      </c>
      <c r="I7" s="373" t="s">
        <v>24</v>
      </c>
      <c r="J7" s="349" t="s">
        <v>2</v>
      </c>
    </row>
    <row r="8" spans="1:10" ht="34.5" customHeight="1" x14ac:dyDescent="0.25">
      <c r="A8" s="259" t="s">
        <v>71</v>
      </c>
      <c r="B8" s="364"/>
      <c r="C8" s="368" t="s">
        <v>112</v>
      </c>
      <c r="D8" s="218">
        <f>D17*5</f>
        <v>5</v>
      </c>
      <c r="E8" s="219">
        <f>E17*7</f>
        <v>0</v>
      </c>
      <c r="F8" s="218">
        <f>F17*3</f>
        <v>0</v>
      </c>
      <c r="G8" s="219">
        <f>G17*5</f>
        <v>0</v>
      </c>
      <c r="H8" s="218">
        <f>H17</f>
        <v>0</v>
      </c>
      <c r="I8" s="219">
        <f>I17*3</f>
        <v>0</v>
      </c>
      <c r="J8" s="262">
        <f>SUM(D8:I8)</f>
        <v>5</v>
      </c>
    </row>
    <row r="9" spans="1:10" ht="34.5" customHeight="1" x14ac:dyDescent="0.25">
      <c r="A9" s="387" t="s">
        <v>69</v>
      </c>
      <c r="B9" s="388"/>
      <c r="C9" s="389" t="s">
        <v>126</v>
      </c>
      <c r="D9" s="226">
        <f>D18*5</f>
        <v>0</v>
      </c>
      <c r="E9" s="227">
        <f>E18*7</f>
        <v>0</v>
      </c>
      <c r="F9" s="226">
        <f>F18*3</f>
        <v>3</v>
      </c>
      <c r="G9" s="227">
        <f>G18*5</f>
        <v>0</v>
      </c>
      <c r="H9" s="226">
        <f>H18</f>
        <v>0</v>
      </c>
      <c r="I9" s="227">
        <f>I18*3</f>
        <v>0</v>
      </c>
      <c r="J9" s="228">
        <f>SUM(D9:I9)</f>
        <v>3</v>
      </c>
    </row>
    <row r="10" spans="1:10" ht="34.5" customHeight="1" thickBot="1" x14ac:dyDescent="0.3">
      <c r="A10" s="261" t="s">
        <v>70</v>
      </c>
      <c r="B10" s="367"/>
      <c r="C10" s="371" t="s">
        <v>85</v>
      </c>
      <c r="D10" s="256">
        <f>D19*5</f>
        <v>0</v>
      </c>
      <c r="E10" s="257">
        <f>E19*7</f>
        <v>0</v>
      </c>
      <c r="F10" s="256">
        <f>F19*3</f>
        <v>0</v>
      </c>
      <c r="G10" s="257">
        <f>G19*5</f>
        <v>0</v>
      </c>
      <c r="H10" s="256">
        <f>H19</f>
        <v>2</v>
      </c>
      <c r="I10" s="257">
        <f>I19*3</f>
        <v>0</v>
      </c>
      <c r="J10" s="258">
        <f>SUM(D10:I10)</f>
        <v>2</v>
      </c>
    </row>
    <row r="11" spans="1:10" ht="34.5" hidden="1" customHeight="1" thickBot="1" x14ac:dyDescent="0.3">
      <c r="A11" s="264" t="s">
        <v>70</v>
      </c>
      <c r="B11" s="366"/>
      <c r="C11" s="370" t="s">
        <v>129</v>
      </c>
      <c r="D11" s="265">
        <f>D20*5</f>
        <v>0</v>
      </c>
      <c r="E11" s="266">
        <f>E20*7</f>
        <v>0</v>
      </c>
      <c r="F11" s="265">
        <f>F20*3</f>
        <v>0</v>
      </c>
      <c r="G11" s="266">
        <f>G20*5</f>
        <v>0</v>
      </c>
      <c r="H11" s="265">
        <f>H20</f>
        <v>0</v>
      </c>
      <c r="I11" s="266">
        <f>I20*3</f>
        <v>0</v>
      </c>
      <c r="J11" s="267">
        <f t="shared" ref="J11:J12" si="0">SUM(D11:I11)</f>
        <v>0</v>
      </c>
    </row>
    <row r="12" spans="1:10" ht="34.5" hidden="1" customHeight="1" thickBot="1" x14ac:dyDescent="0.3">
      <c r="A12" s="255" t="s">
        <v>130</v>
      </c>
      <c r="B12" s="367"/>
      <c r="C12" s="371" t="s">
        <v>209</v>
      </c>
      <c r="D12" s="256">
        <f t="shared" ref="D12" si="1">D21*5</f>
        <v>0</v>
      </c>
      <c r="E12" s="257">
        <f t="shared" ref="E12" si="2">E21*7</f>
        <v>0</v>
      </c>
      <c r="F12" s="256">
        <f t="shared" ref="F12" si="3">F21*3</f>
        <v>0</v>
      </c>
      <c r="G12" s="257">
        <f t="shared" ref="G12" si="4">G21*5</f>
        <v>0</v>
      </c>
      <c r="H12" s="256">
        <f t="shared" ref="H12" si="5">H21</f>
        <v>0</v>
      </c>
      <c r="I12" s="257">
        <f t="shared" ref="I12" si="6">I21*3</f>
        <v>0</v>
      </c>
      <c r="J12" s="258">
        <f t="shared" si="0"/>
        <v>0</v>
      </c>
    </row>
    <row r="14" spans="1:10" ht="15.75" thickBot="1" x14ac:dyDescent="0.3">
      <c r="A14" s="534" t="s">
        <v>26</v>
      </c>
      <c r="B14" s="534"/>
      <c r="C14" s="534"/>
      <c r="D14" s="534"/>
      <c r="E14" s="534"/>
      <c r="F14" s="534"/>
      <c r="G14" s="534"/>
      <c r="H14" s="534"/>
      <c r="I14" s="534"/>
      <c r="J14" s="534"/>
    </row>
    <row r="15" spans="1:10" ht="42.75" customHeight="1" x14ac:dyDescent="0.25">
      <c r="A15" s="528" t="s">
        <v>22</v>
      </c>
      <c r="B15" s="530" t="s">
        <v>30</v>
      </c>
      <c r="C15" s="531"/>
      <c r="D15" s="374"/>
      <c r="E15" s="375"/>
      <c r="F15" s="374"/>
      <c r="G15" s="375"/>
      <c r="H15" s="374"/>
      <c r="I15" s="375"/>
      <c r="J15" s="229" t="s">
        <v>127</v>
      </c>
    </row>
    <row r="16" spans="1:10" ht="15.75" thickBot="1" x14ac:dyDescent="0.3">
      <c r="A16" s="529"/>
      <c r="B16" s="532"/>
      <c r="C16" s="533"/>
      <c r="D16" s="351" t="s">
        <v>23</v>
      </c>
      <c r="E16" s="373" t="s">
        <v>24</v>
      </c>
      <c r="F16" s="351" t="s">
        <v>23</v>
      </c>
      <c r="G16" s="373" t="s">
        <v>24</v>
      </c>
      <c r="H16" s="351" t="s">
        <v>23</v>
      </c>
      <c r="I16" s="373" t="s">
        <v>24</v>
      </c>
      <c r="J16" s="349" t="s">
        <v>27</v>
      </c>
    </row>
    <row r="17" spans="1:10" ht="34.5" customHeight="1" x14ac:dyDescent="0.25">
      <c r="A17" s="259" t="s">
        <v>71</v>
      </c>
      <c r="B17" s="364"/>
      <c r="C17" s="368" t="s">
        <v>112</v>
      </c>
      <c r="D17" s="218">
        <v>1</v>
      </c>
      <c r="E17" s="219"/>
      <c r="F17" s="218"/>
      <c r="G17" s="219"/>
      <c r="H17" s="218"/>
      <c r="I17" s="219"/>
      <c r="J17" s="262">
        <f>SUM(D17:I17)</f>
        <v>1</v>
      </c>
    </row>
    <row r="18" spans="1:10" ht="34.5" customHeight="1" x14ac:dyDescent="0.25">
      <c r="A18" s="387" t="s">
        <v>69</v>
      </c>
      <c r="B18" s="388"/>
      <c r="C18" s="389" t="s">
        <v>126</v>
      </c>
      <c r="D18" s="226"/>
      <c r="E18" s="227"/>
      <c r="F18" s="226">
        <v>1</v>
      </c>
      <c r="G18" s="227"/>
      <c r="H18" s="226"/>
      <c r="I18" s="227"/>
      <c r="J18" s="228">
        <f>SUM(D18:I18)</f>
        <v>1</v>
      </c>
    </row>
    <row r="19" spans="1:10" ht="34.5" customHeight="1" thickBot="1" x14ac:dyDescent="0.3">
      <c r="A19" s="261" t="s">
        <v>70</v>
      </c>
      <c r="B19" s="367"/>
      <c r="C19" s="371" t="s">
        <v>85</v>
      </c>
      <c r="D19" s="256"/>
      <c r="E19" s="257"/>
      <c r="F19" s="256"/>
      <c r="G19" s="257"/>
      <c r="H19" s="256">
        <v>2</v>
      </c>
      <c r="I19" s="257"/>
      <c r="J19" s="258">
        <f>SUM(D19:I19)</f>
        <v>2</v>
      </c>
    </row>
    <row r="20" spans="1:10" ht="34.5" hidden="1" customHeight="1" thickBot="1" x14ac:dyDescent="0.3">
      <c r="A20" s="264" t="s">
        <v>70</v>
      </c>
      <c r="B20" s="366"/>
      <c r="C20" s="370" t="s">
        <v>129</v>
      </c>
      <c r="D20" s="265"/>
      <c r="E20" s="266"/>
      <c r="F20" s="265"/>
      <c r="G20" s="266"/>
      <c r="H20" s="265"/>
      <c r="I20" s="266"/>
      <c r="J20" s="267">
        <f t="shared" ref="J20:J21" si="7">SUM(D20:I20)</f>
        <v>0</v>
      </c>
    </row>
    <row r="21" spans="1:10" ht="34.5" hidden="1" customHeight="1" thickBot="1" x14ac:dyDescent="0.3">
      <c r="A21" s="255" t="s">
        <v>130</v>
      </c>
      <c r="B21" s="367"/>
      <c r="C21" s="371" t="s">
        <v>209</v>
      </c>
      <c r="D21" s="256"/>
      <c r="E21" s="257"/>
      <c r="F21" s="256"/>
      <c r="G21" s="257"/>
      <c r="H21" s="256"/>
      <c r="I21" s="257"/>
      <c r="J21" s="258">
        <f t="shared" si="7"/>
        <v>0</v>
      </c>
    </row>
  </sheetData>
  <sheetProtection password="E34F" sheet="1" objects="1" scenarios="1"/>
  <mergeCells count="9">
    <mergeCell ref="A14:J14"/>
    <mergeCell ref="A15:A16"/>
    <mergeCell ref="B15:C16"/>
    <mergeCell ref="A1:J1"/>
    <mergeCell ref="A2:J2"/>
    <mergeCell ref="A3:J3"/>
    <mergeCell ref="A5:J5"/>
    <mergeCell ref="A6:A7"/>
    <mergeCell ref="B6:C7"/>
  </mergeCells>
  <printOptions horizontalCentered="1"/>
  <pageMargins left="0.39370078740157483" right="0.39370078740157483" top="0.6692913385826772" bottom="0.98425196850393704" header="0" footer="0.31496062992125984"/>
  <pageSetup paperSize="9" orientation="portrait" r:id="rId1"/>
  <headerFooter>
    <oddHeader xml:space="preserve">&amp;C&amp;"-,полужирный"&amp;KFF0000トヴェル州東武道連盟      
ОСО "ФЕДЕРАЦИЯ ВОСТОЧНОГО БОЕВОГО ЕДИНОБОРСТВА ТВЕРСКОЙ ОБЛАСТИ"      
</oddHeader>
    <oddFooter>&amp;L&amp;"-,полужирный"Главный судья соревнований
Главный секретарь соревнований&amp;C&amp;"-,полужирный"        
   Соколов П.В. (1К)
Сопнев А.В. (1К)                               &amp;RСтраница  &amp;P из &amp;N</oddFooter>
  </headerFooter>
  <colBreaks count="1" manualBreakCount="1">
    <brk id="10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СС-ДТ</vt:lpstr>
      <vt:lpstr>СС-ОС</vt:lpstr>
      <vt:lpstr>СС-КО</vt:lpstr>
      <vt:lpstr>ИП-ДТ</vt:lpstr>
      <vt:lpstr>ИП-ОС</vt:lpstr>
      <vt:lpstr>ИП-КО</vt:lpstr>
      <vt:lpstr>КЗ-ДТ</vt:lpstr>
      <vt:lpstr>КЗ-ОС</vt:lpstr>
      <vt:lpstr>КЗ-КО</vt:lpstr>
      <vt:lpstr>КЗ-Общий</vt:lpstr>
      <vt:lpstr>Судейская коллегия</vt:lpstr>
      <vt:lpstr>'ИП-ДТ'!Область_печати</vt:lpstr>
      <vt:lpstr>'ИП-КО'!Область_печати</vt:lpstr>
      <vt:lpstr>'ИП-ОС'!Область_печати</vt:lpstr>
      <vt:lpstr>'КЗ-ДТ'!Область_печати</vt:lpstr>
      <vt:lpstr>'КЗ-КО'!Область_печати</vt:lpstr>
      <vt:lpstr>'КЗ-Общий'!Область_печати</vt:lpstr>
      <vt:lpstr>'КЗ-ОС'!Область_печати</vt:lpstr>
      <vt:lpstr>Площадки!Область_печати</vt:lpstr>
      <vt:lpstr>'Судейская коллегия'!Область_печати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Сопнев А.В.</dc:creator>
  <cp:lastModifiedBy>Сопнев А.В.</cp:lastModifiedBy>
  <cp:lastPrinted>2018-10-05T12:53:11Z</cp:lastPrinted>
  <dcterms:created xsi:type="dcterms:W3CDTF">2015-03-19T09:02:39Z</dcterms:created>
  <dcterms:modified xsi:type="dcterms:W3CDTF">2018-10-08T09:19:21Z</dcterms:modified>
</cp:coreProperties>
</file>